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pivotTables/pivotTable1.xml" ContentType="application/vnd.openxmlformats-officedocument.spreadsheetml.pivotTable+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hidePivotFieldList="1" defaultThemeVersion="166925"/>
  <mc:AlternateContent xmlns:mc="http://schemas.openxmlformats.org/markup-compatibility/2006">
    <mc:Choice Requires="x15">
      <x15ac:absPath xmlns:x15ac="http://schemas.microsoft.com/office/spreadsheetml/2010/11/ac" url="C:\Users\annmareeg\Dropbox\PICCC\PICCC_New\Files\New folder\"/>
    </mc:Choice>
  </mc:AlternateContent>
  <xr:revisionPtr revIDLastSave="0" documentId="8_{5786C9B3-A808-4101-988B-5408CE344AE4}" xr6:coauthVersionLast="47" xr6:coauthVersionMax="47" xr10:uidLastSave="{00000000-0000-0000-0000-000000000000}"/>
  <bookViews>
    <workbookView xWindow="-28920" yWindow="-120" windowWidth="29040" windowHeight="15840" tabRatio="866" xr2:uid="{CADFB20B-5795-4C38-B0CB-2400BF2DA8C5}"/>
  </bookViews>
  <sheets>
    <sheet name="Introduction READ ME" sheetId="3" r:id="rId1"/>
    <sheet name="1. Identification" sheetId="5" r:id="rId2"/>
    <sheet name="2. Assessment" sheetId="2" r:id="rId3"/>
    <sheet name="3. Report" sheetId="8" r:id="rId4"/>
    <sheet name="Clean matrix example" sheetId="13" r:id="rId5"/>
    <sheet name="Lists&amp;Matrices" sheetId="1" r:id="rId6"/>
  </sheets>
  <definedNames>
    <definedName name="Action_status">Table1[[#All],[Status]]</definedName>
    <definedName name="Assessed_Impact_Column">Table1[Assessed Impact]</definedName>
    <definedName name="Assessed_vulnerability">Table1[Assessed Vulnerability]</definedName>
    <definedName name="Climate_Weather_Risk">Table1[Climate/Weather Risk]</definedName>
    <definedName name="Consequence" comment="To be combined with likelihood rating to deteremin impact risk">'2. Assessment'!$H$6:$H$105</definedName>
    <definedName name="Consequence_column">Table1[Consequence]</definedName>
    <definedName name="Consequenceslabels">'Lists&amp;Matrices'!$M$3:$R$3</definedName>
    <definedName name="Estimated_action_cost">Table1[[#All],[Estimated action cost]]</definedName>
    <definedName name="Estimated_action_cost_year">Table1[Estimated action cost]</definedName>
    <definedName name="Estimated_Financial_Impact">Table1[Estimated Financial Impact per event]</definedName>
    <definedName name="Impact">'Lists&amp;Matrices'!$M$4:$Q$9</definedName>
    <definedName name="Impact_risk_type">Table1[Impact/risk type]</definedName>
    <definedName name="ImpactMatrix">'Lists&amp;Matrices'!$L$3:$Q$8</definedName>
    <definedName name="Impacts">Table1[Impacts]</definedName>
    <definedName name="ImpactTable">'Lists&amp;Matrices'!$M$4:$R$9</definedName>
    <definedName name="Likelihood" comment="To be combined with 'Consequence' to determine Impact Risk">'2. Assessment'!$I$6:$I$105</definedName>
    <definedName name="Likelihood_Column">Table1[Likelihood]</definedName>
    <definedName name="likellihoodlabels">'Lists&amp;Matrices'!$L$4:$L$9</definedName>
    <definedName name="Management_capacity">Table1[Management  Capacity]</definedName>
    <definedName name="priority">Table1[[#All],[Priority
1.    Urgent and important
2.    Not urgent but important
3.    Urgent but not important
4.    Not urgent and not important]]</definedName>
    <definedName name="Risk_strategy">Table1[Risk strategy]</definedName>
    <definedName name="Status">Table1[Status]</definedName>
    <definedName name="Test1">Table1[Priority
1.    Urgent and important
2.    Not urgent but important
3.    Urgent but not important
4.    Not urgent and not important]</definedName>
    <definedName name="vulnerability">'Lists&amp;Matrices'!$T$5:$W$9</definedName>
    <definedName name="vulnerabilitytable">'Lists&amp;Matrices'!$T$5:$W$9</definedName>
  </definedNames>
  <calcPr calcId="191029"/>
  <pivotCaches>
    <pivotCache cacheId="6"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7" i="2" l="1"/>
  <c r="A9" i="2" l="1"/>
  <c r="A10" i="2"/>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8" i="2"/>
  <c r="AB11" i="8" a="1"/>
  <c r="AB11" i="8" s="1"/>
  <c r="AB10" i="8" a="1"/>
  <c r="AB10" i="8" s="1"/>
  <c r="AB9" i="8" a="1"/>
  <c r="AB9" i="8" s="1"/>
  <c r="Z11" i="8" a="1"/>
  <c r="Z11" i="8" s="1"/>
  <c r="Z10" i="8" a="1"/>
  <c r="Z10" i="8" s="1"/>
  <c r="Z9" i="8" a="1"/>
  <c r="Z9" i="8" s="1"/>
  <c r="X11" i="8" a="1"/>
  <c r="X11" i="8" s="1"/>
  <c r="X10" i="8" a="1"/>
  <c r="X10" i="8" s="1"/>
  <c r="X9" i="8" a="1"/>
  <c r="X9" i="8" s="1"/>
  <c r="AB8" i="8" a="1"/>
  <c r="AB8" i="8" s="1"/>
  <c r="Z8" i="8" a="1"/>
  <c r="Z8" i="8" s="1"/>
  <c r="X8" i="8" a="1"/>
  <c r="X8" i="8" s="1"/>
  <c r="V11" i="8" a="1"/>
  <c r="V11" i="8" s="1"/>
  <c r="V10" i="8" a="1"/>
  <c r="V10" i="8" s="1"/>
  <c r="V9" i="8" a="1"/>
  <c r="V9" i="8" s="1"/>
  <c r="V8" i="8" a="1"/>
  <c r="V8" i="8" s="1"/>
  <c r="W8" i="8" a="1"/>
  <c r="W8" i="8" s="1"/>
  <c r="Y8" i="8" a="1"/>
  <c r="Y8" i="8" s="1"/>
  <c r="AA8" i="8" a="1"/>
  <c r="AA8" i="8" s="1"/>
  <c r="U8" i="8" a="1"/>
  <c r="U8" i="8" s="1"/>
  <c r="W11" i="8" a="1"/>
  <c r="W11" i="8" s="1"/>
  <c r="Y11" i="8" a="1"/>
  <c r="Y11" i="8" s="1"/>
  <c r="AA11" i="8" a="1"/>
  <c r="AA11" i="8" s="1"/>
  <c r="U11" i="8" a="1"/>
  <c r="U11" i="8" s="1"/>
  <c r="W10" i="8" a="1"/>
  <c r="W10" i="8" s="1"/>
  <c r="Y10" i="8" a="1"/>
  <c r="Y10" i="8" s="1"/>
  <c r="AA10" i="8" a="1"/>
  <c r="AA10" i="8" s="1"/>
  <c r="U10" i="8" a="1"/>
  <c r="U10" i="8" s="1"/>
  <c r="W9" i="8" a="1"/>
  <c r="W9" i="8" s="1"/>
  <c r="Y9" i="8" a="1"/>
  <c r="Y9" i="8" s="1"/>
  <c r="AA9" i="8" a="1"/>
  <c r="AA9" i="8" s="1"/>
  <c r="U9" i="8" a="1"/>
  <c r="U9" i="8" s="1"/>
  <c r="E27" i="1" l="1"/>
  <c r="E28" i="1" s="1"/>
  <c r="E29" i="1" s="1"/>
  <c r="E30" i="1" s="1"/>
  <c r="E31" i="1" s="1"/>
  <c r="E32" i="1" s="1"/>
  <c r="E33" i="1" s="1"/>
  <c r="E34" i="1" s="1"/>
  <c r="E35" i="1" s="1"/>
  <c r="E36" i="1" s="1"/>
  <c r="E37" i="1" s="1"/>
  <c r="E38" i="1" s="1"/>
  <c r="E39" i="1" s="1"/>
  <c r="E40" i="1" s="1"/>
  <c r="E41" i="1" s="1"/>
  <c r="E26" i="1"/>
  <c r="G17" i="8" l="1" a="1"/>
  <c r="G17" i="8" s="1"/>
  <c r="F17" i="8" a="1"/>
  <c r="F17" i="8" s="1"/>
  <c r="E17" i="8" a="1"/>
  <c r="E17" i="8" s="1"/>
  <c r="D17" i="8" a="1"/>
  <c r="D17" i="8" s="1"/>
  <c r="C17" i="8" a="1"/>
  <c r="C17" i="8" s="1"/>
  <c r="G15" i="8" a="1"/>
  <c r="G15" i="8" s="1"/>
  <c r="F15" i="8" a="1"/>
  <c r="F15" i="8" s="1"/>
  <c r="E15" i="8" a="1"/>
  <c r="E15" i="8" s="1"/>
  <c r="D15" i="8" a="1"/>
  <c r="D15" i="8" s="1"/>
  <c r="C15" i="8" a="1"/>
  <c r="C15" i="8" s="1"/>
  <c r="G13" i="8" a="1"/>
  <c r="G13" i="8" s="1"/>
  <c r="F13" i="8" a="1"/>
  <c r="F13" i="8" s="1"/>
  <c r="E13" i="8" a="1"/>
  <c r="E13" i="8" s="1"/>
  <c r="D13" i="8" a="1"/>
  <c r="D13" i="8" s="1"/>
  <c r="C13" i="8" a="1"/>
  <c r="C13" i="8" s="1"/>
  <c r="G11" i="8" a="1"/>
  <c r="G11" i="8" s="1"/>
  <c r="F11" i="8" a="1"/>
  <c r="F11" i="8" s="1"/>
  <c r="E11" i="8" a="1"/>
  <c r="E11" i="8" s="1"/>
  <c r="D11" i="8" a="1"/>
  <c r="D11" i="8" s="1"/>
  <c r="C11" i="8" a="1"/>
  <c r="C11" i="8" s="1"/>
  <c r="G9" i="8" a="1"/>
  <c r="G9" i="8" s="1"/>
  <c r="F9" i="8" a="1"/>
  <c r="F9" i="8" s="1"/>
  <c r="E9" i="8" a="1"/>
  <c r="E9" i="8" s="1"/>
  <c r="D9" i="8" a="1"/>
  <c r="D9" i="8" s="1"/>
  <c r="C9" i="8" a="1"/>
  <c r="C9" i="8" s="1"/>
  <c r="J105" i="2"/>
  <c r="L105" i="2" s="1"/>
  <c r="J104" i="2"/>
  <c r="L104" i="2" s="1"/>
  <c r="J103" i="2"/>
  <c r="L103" i="2" s="1"/>
  <c r="J102" i="2"/>
  <c r="L102" i="2" s="1"/>
  <c r="J101" i="2"/>
  <c r="L101" i="2" s="1"/>
  <c r="J100" i="2"/>
  <c r="L100" i="2" s="1"/>
  <c r="J99" i="2"/>
  <c r="L99" i="2" s="1"/>
  <c r="J98" i="2"/>
  <c r="L98" i="2" s="1"/>
  <c r="J97" i="2"/>
  <c r="L97" i="2" s="1"/>
  <c r="J96" i="2"/>
  <c r="L96" i="2" s="1"/>
  <c r="J95" i="2"/>
  <c r="L95" i="2" s="1"/>
  <c r="J94" i="2"/>
  <c r="L94" i="2" s="1"/>
  <c r="J93" i="2"/>
  <c r="L93" i="2" s="1"/>
  <c r="J92" i="2"/>
  <c r="L92" i="2" s="1"/>
  <c r="J91" i="2"/>
  <c r="L91" i="2" s="1"/>
  <c r="J90" i="2"/>
  <c r="L90" i="2" s="1"/>
  <c r="J89" i="2"/>
  <c r="L89" i="2" s="1"/>
  <c r="J88" i="2"/>
  <c r="L88" i="2" s="1"/>
  <c r="J87" i="2"/>
  <c r="L87" i="2" s="1"/>
  <c r="J86" i="2"/>
  <c r="L86" i="2" s="1"/>
  <c r="J85" i="2"/>
  <c r="L85" i="2" s="1"/>
  <c r="J84" i="2"/>
  <c r="L84" i="2" s="1"/>
  <c r="J83" i="2"/>
  <c r="L83" i="2" s="1"/>
  <c r="J82" i="2"/>
  <c r="L82" i="2" s="1"/>
  <c r="J81" i="2"/>
  <c r="L81" i="2" s="1"/>
  <c r="J80" i="2"/>
  <c r="L80" i="2" s="1"/>
  <c r="J79" i="2"/>
  <c r="L79" i="2" s="1"/>
  <c r="J78" i="2"/>
  <c r="L78" i="2" s="1"/>
  <c r="J77" i="2"/>
  <c r="L77" i="2" s="1"/>
  <c r="J76" i="2"/>
  <c r="L76" i="2" s="1"/>
  <c r="J75" i="2"/>
  <c r="L75" i="2" s="1"/>
  <c r="J74" i="2"/>
  <c r="L74" i="2" s="1"/>
  <c r="J73" i="2"/>
  <c r="L73" i="2" s="1"/>
  <c r="J72" i="2"/>
  <c r="L72" i="2" s="1"/>
  <c r="J71" i="2"/>
  <c r="L71" i="2" s="1"/>
  <c r="J70" i="2"/>
  <c r="L70" i="2" s="1"/>
  <c r="J69" i="2"/>
  <c r="L69" i="2" s="1"/>
  <c r="J68" i="2"/>
  <c r="L68" i="2" s="1"/>
  <c r="J67" i="2"/>
  <c r="L67" i="2" s="1"/>
  <c r="J66" i="2"/>
  <c r="L66" i="2" s="1"/>
  <c r="J65" i="2"/>
  <c r="L65" i="2" s="1"/>
  <c r="J64" i="2"/>
  <c r="L64" i="2" s="1"/>
  <c r="J63" i="2"/>
  <c r="L63" i="2" s="1"/>
  <c r="J62" i="2"/>
  <c r="L62" i="2" s="1"/>
  <c r="J61" i="2"/>
  <c r="L61" i="2" s="1"/>
  <c r="J60" i="2"/>
  <c r="L60" i="2" s="1"/>
  <c r="J59" i="2"/>
  <c r="L59" i="2" s="1"/>
  <c r="J58" i="2"/>
  <c r="L58" i="2" s="1"/>
  <c r="J57" i="2"/>
  <c r="L57" i="2" s="1"/>
  <c r="J56" i="2"/>
  <c r="L56" i="2" s="1"/>
  <c r="J55" i="2"/>
  <c r="L55" i="2" s="1"/>
  <c r="J54" i="2"/>
  <c r="L54" i="2" s="1"/>
  <c r="J53" i="2"/>
  <c r="L53" i="2" s="1"/>
  <c r="J52" i="2"/>
  <c r="L52" i="2" s="1"/>
  <c r="J51" i="2"/>
  <c r="L51" i="2" s="1"/>
  <c r="J50" i="2"/>
  <c r="L50" i="2" s="1"/>
  <c r="J49" i="2"/>
  <c r="L49" i="2" s="1"/>
  <c r="J48" i="2"/>
  <c r="L48" i="2" s="1"/>
  <c r="J47" i="2"/>
  <c r="L47" i="2" s="1"/>
  <c r="J46" i="2"/>
  <c r="L46" i="2" s="1"/>
  <c r="J45" i="2"/>
  <c r="L45" i="2" s="1"/>
  <c r="J44" i="2"/>
  <c r="L44" i="2" s="1"/>
  <c r="J43" i="2"/>
  <c r="L43" i="2" s="1"/>
  <c r="J42" i="2"/>
  <c r="L42" i="2" s="1"/>
  <c r="J41" i="2"/>
  <c r="L41" i="2" s="1"/>
  <c r="J40" i="2"/>
  <c r="L40" i="2" s="1"/>
  <c r="J39" i="2"/>
  <c r="L39" i="2" s="1"/>
  <c r="J38" i="2"/>
  <c r="L38" i="2" s="1"/>
  <c r="J37" i="2"/>
  <c r="L37" i="2" s="1"/>
  <c r="J36" i="2"/>
  <c r="L36" i="2" s="1"/>
  <c r="J35" i="2"/>
  <c r="L35" i="2" s="1"/>
  <c r="J34" i="2"/>
  <c r="L34" i="2" s="1"/>
  <c r="J33" i="2"/>
  <c r="L33" i="2" s="1"/>
  <c r="J32" i="2"/>
  <c r="L32" i="2" s="1"/>
  <c r="J31" i="2"/>
  <c r="L31" i="2" s="1"/>
  <c r="J30" i="2"/>
  <c r="L30" i="2" s="1"/>
  <c r="J29" i="2"/>
  <c r="L29" i="2" s="1"/>
  <c r="J28" i="2"/>
  <c r="L28" i="2" s="1"/>
  <c r="J27" i="2"/>
  <c r="L27" i="2" s="1"/>
  <c r="J26" i="2"/>
  <c r="L26" i="2" s="1"/>
  <c r="J25" i="2"/>
  <c r="L25" i="2" s="1"/>
  <c r="J24" i="2"/>
  <c r="L24" i="2" s="1"/>
  <c r="J23" i="2"/>
  <c r="L23" i="2" s="1"/>
  <c r="J22" i="2"/>
  <c r="L22" i="2" s="1"/>
  <c r="J21" i="2"/>
  <c r="L21" i="2" s="1"/>
  <c r="J20" i="2"/>
  <c r="L20" i="2" s="1"/>
  <c r="J19" i="2"/>
  <c r="L19" i="2" s="1"/>
  <c r="J18" i="2"/>
  <c r="L18" i="2" s="1"/>
  <c r="J17" i="2"/>
  <c r="L17" i="2" s="1"/>
  <c r="J16" i="2"/>
  <c r="L16" i="2" s="1"/>
  <c r="J15" i="2"/>
  <c r="L15" i="2" s="1"/>
  <c r="J14" i="2"/>
  <c r="L14" i="2" s="1"/>
  <c r="J13" i="2"/>
  <c r="L13" i="2" s="1"/>
  <c r="J12" i="2"/>
  <c r="J11" i="2"/>
  <c r="L11" i="2" s="1"/>
  <c r="J10" i="2"/>
  <c r="L10" i="2" s="1"/>
  <c r="J9" i="2"/>
  <c r="L9" i="2" s="1"/>
  <c r="J8" i="2"/>
  <c r="L8" i="2" s="1"/>
  <c r="P9" i="8" l="1" a="1"/>
  <c r="P9" i="8" s="1"/>
  <c r="P10" i="8" a="1"/>
  <c r="P10" i="8" s="1"/>
  <c r="J12" i="8"/>
  <c r="K12" i="8" s="1"/>
  <c r="J11" i="8"/>
  <c r="K11" i="8" s="1"/>
  <c r="J10" i="8"/>
  <c r="K10" i="8" s="1"/>
  <c r="J9" i="8"/>
  <c r="K9" i="8" s="1"/>
  <c r="L12" i="2"/>
  <c r="L11" i="8" a="1"/>
  <c r="L11" i="8" s="1"/>
  <c r="Q10" i="8" a="1"/>
  <c r="Q10" i="8" s="1"/>
  <c r="Q8" i="8" a="1"/>
  <c r="Q8" i="8" s="1"/>
  <c r="L9" i="8" a="1"/>
  <c r="L9" i="8" s="1"/>
  <c r="R10" i="8" a="1"/>
  <c r="R10" i="8" s="1"/>
  <c r="P11" i="8" a="1"/>
  <c r="P11" i="8" s="1"/>
  <c r="P8" i="8" a="1"/>
  <c r="P8" i="8" s="1"/>
  <c r="Q11" i="8" a="1"/>
  <c r="Q11" i="8" s="1"/>
  <c r="Q9" i="8" a="1"/>
  <c r="Q9" i="8" s="1"/>
  <c r="R11" i="8" a="1"/>
  <c r="R11" i="8" s="1"/>
  <c r="R8" i="8" a="1"/>
  <c r="R8" i="8" s="1"/>
  <c r="R9" i="8" a="1"/>
  <c r="R9" i="8" s="1"/>
  <c r="L12" i="8" a="1"/>
  <c r="L12" i="8" s="1"/>
  <c r="L7" i="2"/>
  <c r="L10" i="8" a="1"/>
  <c r="L10" i="8" s="1"/>
  <c r="P15" i="8" l="1"/>
  <c r="Q15" i="8" s="1"/>
  <c r="P16" i="8"/>
  <c r="Q16" i="8" s="1"/>
  <c r="P14" i="8"/>
  <c r="Q14"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Ann-Maree Graham</author>
  </authors>
  <commentList>
    <comment ref="H6" authorId="0" shapeId="0" xr:uid="{2A371380-41A9-4F17-BE28-74FDFD5911E3}">
      <text>
        <r>
          <rPr>
            <sz val="9"/>
            <color indexed="81"/>
            <rFont val="Tahoma"/>
            <family val="2"/>
          </rPr>
          <t xml:space="preserve">
</t>
        </r>
      </text>
    </comment>
    <comment ref="I6" authorId="0" shapeId="0" xr:uid="{5A3F7A96-BC2F-4839-8523-7AA6DD776FB2}">
      <text>
        <r>
          <rPr>
            <sz val="9"/>
            <color indexed="81"/>
            <rFont val="Courier New"/>
            <family val="3"/>
          </rPr>
          <t xml:space="preserve">
</t>
        </r>
      </text>
    </comment>
    <comment ref="K6" authorId="0" shapeId="0" xr:uid="{B31BABC9-CBC2-43D9-B789-7AF0A0E02DB3}">
      <text>
        <r>
          <rPr>
            <sz val="9"/>
            <color indexed="81"/>
            <rFont val="Tahoma"/>
            <family val="2"/>
          </rPr>
          <t xml:space="preserve">
</t>
        </r>
      </text>
    </comment>
    <comment ref="N6" authorId="0" shapeId="0" xr:uid="{5CA12C63-474E-4607-BE75-7B64C1871A27}">
      <text>
        <r>
          <rPr>
            <b/>
            <sz val="9"/>
            <color indexed="81"/>
            <rFont val="Tahoma"/>
            <family val="2"/>
          </rPr>
          <t>Provide brief details of actions required to avoid, mitigate and/or adapt to the assessed risk</t>
        </r>
        <r>
          <rPr>
            <sz val="9"/>
            <color indexed="81"/>
            <rFont val="Tahoma"/>
            <family val="2"/>
          </rPr>
          <t xml:space="preserve">
</t>
        </r>
      </text>
    </comment>
    <comment ref="S6" authorId="0" shapeId="0" xr:uid="{C55EDAF1-E511-4E91-A446-7A58466A14FE}">
      <text>
        <r>
          <rPr>
            <b/>
            <sz val="8"/>
            <color indexed="81"/>
            <rFont val="Calibri"/>
            <family val="2"/>
            <scheme val="minor"/>
          </rPr>
          <t>Please select a rating from the dropdown menu</t>
        </r>
        <r>
          <rPr>
            <b/>
            <sz val="9"/>
            <color indexed="81"/>
            <rFont val="Tahoma"/>
            <family val="2"/>
          </rPr>
          <t xml:space="preserve">
Rating
    1.</t>
        </r>
        <r>
          <rPr>
            <sz val="9"/>
            <color indexed="81"/>
            <rFont val="Tahoma"/>
            <family val="2"/>
          </rPr>
          <t xml:space="preserve">    Urgent and important</t>
        </r>
        <r>
          <rPr>
            <b/>
            <sz val="9"/>
            <color indexed="81"/>
            <rFont val="Tahoma"/>
            <family val="2"/>
          </rPr>
          <t xml:space="preserve">
    2.</t>
        </r>
        <r>
          <rPr>
            <sz val="9"/>
            <color indexed="81"/>
            <rFont val="Tahoma"/>
            <family val="2"/>
          </rPr>
          <t xml:space="preserve">    Not urgent but important</t>
        </r>
        <r>
          <rPr>
            <b/>
            <sz val="9"/>
            <color indexed="81"/>
            <rFont val="Tahoma"/>
            <family val="2"/>
          </rPr>
          <t xml:space="preserve">
    3.    </t>
        </r>
        <r>
          <rPr>
            <sz val="9"/>
            <color indexed="81"/>
            <rFont val="Tahoma"/>
            <family val="2"/>
          </rPr>
          <t>Urgent but not important</t>
        </r>
        <r>
          <rPr>
            <b/>
            <sz val="9"/>
            <color indexed="81"/>
            <rFont val="Tahoma"/>
            <family val="2"/>
          </rPr>
          <t xml:space="preserve">
    4.    </t>
        </r>
        <r>
          <rPr>
            <sz val="9"/>
            <color indexed="81"/>
            <rFont val="Tahoma"/>
            <family val="2"/>
          </rPr>
          <t>Not urgent and not important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<sst xmlns="http://schemas.openxmlformats.org/spreadsheetml/2006/main" count="704" uniqueCount="226">
  <si>
    <t>Rating</t>
  </si>
  <si>
    <t>Almost Certain</t>
  </si>
  <si>
    <t>Likely</t>
  </si>
  <si>
    <t>Possible</t>
  </si>
  <si>
    <t>Unlikely</t>
  </si>
  <si>
    <t>Rare</t>
  </si>
  <si>
    <t>Recurrent</t>
  </si>
  <si>
    <t>Single</t>
  </si>
  <si>
    <t>Climate/Weather Risk</t>
  </si>
  <si>
    <t>Consequence</t>
  </si>
  <si>
    <t>Likelihood</t>
  </si>
  <si>
    <t>Assessed Impact</t>
  </si>
  <si>
    <t>Management actions</t>
  </si>
  <si>
    <t>Possible  once in 10-20 years</t>
  </si>
  <si>
    <t>Unlikely during next 25 years</t>
  </si>
  <si>
    <t>Possible once in 10 years</t>
  </si>
  <si>
    <t>Possible once per year</t>
  </si>
  <si>
    <t>Probability &gt;50%</t>
  </si>
  <si>
    <t>Probability 50/50</t>
  </si>
  <si>
    <t>Probability &lt;25%</t>
  </si>
  <si>
    <t xml:space="preserve">Probability &lt;50, &gt;25% </t>
  </si>
  <si>
    <t>Probability &lt;1%</t>
  </si>
  <si>
    <t>Minor</t>
  </si>
  <si>
    <t>Moderate</t>
  </si>
  <si>
    <t>Severe</t>
  </si>
  <si>
    <t>Catastrophic</t>
  </si>
  <si>
    <t>Major</t>
  </si>
  <si>
    <t>Isolated difficulties would
arise in the supply chain and
market but would be resolved</t>
  </si>
  <si>
    <t>Major disruption of a key source of supply or market having a significant effect on the business</t>
  </si>
  <si>
    <t>Isolated but significant instances of environmental damage that might be reversed with intensive efforts</t>
  </si>
  <si>
    <t>Severe, semipermanent and widespread loss of environmental amenity and likelihood of irrecoverable environmental damage</t>
  </si>
  <si>
    <t>The business is profitable and growth is achieved but they both failed to meet  expectations</t>
  </si>
  <si>
    <t xml:space="preserve">The business would be unprofitable and contract and require significant remedial action to remain viable </t>
  </si>
  <si>
    <t xml:space="preserve">The business would only be marginally profitable with growth stagnant  </t>
  </si>
  <si>
    <t xml:space="preserve">Business would be unprofitable and contract markedly and would likely become unviable even with significant remedial action </t>
  </si>
  <si>
    <t xml:space="preserve">Business would be unprofitable and contract markedly making it unviable. Business would have to be wound up. </t>
  </si>
  <si>
    <t xml:space="preserve">Minor instances of environmental damage that could be reversed </t>
  </si>
  <si>
    <t xml:space="preserve">Major, semipermanent loss of environmental amenity and danger of continuing environmental damage  </t>
  </si>
  <si>
    <t>Extreme, permanent and
widespread loss of environmental amenity and progressive irrecoverable environmental damage</t>
  </si>
  <si>
    <t xml:space="preserve">Severe disruption of a key source of supply or market having a serious effect on the business </t>
  </si>
  <si>
    <t xml:space="preserve">Loss of a key source of supply
or market threatening the business </t>
  </si>
  <si>
    <t xml:space="preserve">Components of the supply chain and market would require more than normal levels of management attention to protect the business </t>
  </si>
  <si>
    <t>Low</t>
  </si>
  <si>
    <t>Extreme</t>
  </si>
  <si>
    <t>Medium</t>
  </si>
  <si>
    <t>High</t>
  </si>
  <si>
    <t>Management  Capacity</t>
  </si>
  <si>
    <t>Management Capacity</t>
  </si>
  <si>
    <t>Some difficulty and expense in implementing change; however it is possible.</t>
  </si>
  <si>
    <t>Options to manage is feasible and practical.</t>
  </si>
  <si>
    <t>Very difficult and costly for the business to implement a management activities that are effective.</t>
  </si>
  <si>
    <r>
      <rPr>
        <b/>
        <sz val="9"/>
        <color theme="1"/>
        <rFont val="Calibri"/>
        <family val="2"/>
        <scheme val="minor"/>
      </rPr>
      <t>Impact</t>
    </r>
    <r>
      <rPr>
        <sz val="9"/>
        <color theme="1"/>
        <rFont val="Calibri"/>
        <family val="2"/>
        <scheme val="minor"/>
      </rPr>
      <t xml:space="preserve"> </t>
    </r>
  </si>
  <si>
    <t>Impact Assessment  Matrix</t>
  </si>
  <si>
    <t>Assessed Vulnerability</t>
  </si>
  <si>
    <t>Vulnerability  Assessment</t>
  </si>
  <si>
    <t>Extreme Event of Consequence</t>
  </si>
  <si>
    <t>Confidence in Forecasting</t>
  </si>
  <si>
    <t>Confidence List</t>
  </si>
  <si>
    <t>Very High Confidence (&gt;90%)</t>
  </si>
  <si>
    <t>High Confidence (~90%)</t>
  </si>
  <si>
    <t>Medium-high Confidence (&gt;70%)</t>
  </si>
  <si>
    <t>Moderate Confidence (&gt;50%)</t>
  </si>
  <si>
    <t>Moderate uncertainty (~50%)</t>
  </si>
  <si>
    <t>High uncertainty (&gt;30%)</t>
  </si>
  <si>
    <t>Extreme uncertainty (&gt;10%)</t>
  </si>
  <si>
    <t>Priority List</t>
  </si>
  <si>
    <t>Urgent and important</t>
  </si>
  <si>
    <t>Not urgent but important</t>
  </si>
  <si>
    <t>Urgent but not important</t>
  </si>
  <si>
    <t>Not urgent, not important</t>
  </si>
  <si>
    <t>Priority rating</t>
  </si>
  <si>
    <t>Impacts</t>
  </si>
  <si>
    <t>This is self populating based on your selections for cells D and E</t>
  </si>
  <si>
    <t>This is self populating based on  cells F and  your selection for cell D and E</t>
  </si>
  <si>
    <t>Details of impact</t>
  </si>
  <si>
    <t>Impact/risk type</t>
  </si>
  <si>
    <t>Risk Type</t>
  </si>
  <si>
    <t>Positive</t>
  </si>
  <si>
    <t>Negative</t>
  </si>
  <si>
    <t>Value</t>
  </si>
  <si>
    <t>Status</t>
  </si>
  <si>
    <t>In progress</t>
  </si>
  <si>
    <t>Action status</t>
  </si>
  <si>
    <t>Completed</t>
  </si>
  <si>
    <t>Cancelled</t>
  </si>
  <si>
    <t>Strategy</t>
  </si>
  <si>
    <t>Threat - Prevent</t>
  </si>
  <si>
    <t>Threat - Transfer</t>
  </si>
  <si>
    <t>Threat - Mitigate</t>
  </si>
  <si>
    <t>Threat - Accept and Adapt</t>
  </si>
  <si>
    <t>Opportunity - Explore</t>
  </si>
  <si>
    <t>Opportunity - Improve</t>
  </si>
  <si>
    <t>Opportunity - Share</t>
  </si>
  <si>
    <t>Opportunity - Accept and adapt</t>
  </si>
  <si>
    <t>Risk strategy</t>
  </si>
  <si>
    <t>Please select</t>
  </si>
  <si>
    <t>Unassessed</t>
  </si>
  <si>
    <t>Please Select</t>
  </si>
  <si>
    <t>Consequences</t>
  </si>
  <si>
    <r>
      <rPr>
        <b/>
        <sz val="11"/>
        <color theme="0" tint="-0.34998626667073579"/>
        <rFont val="Calibri"/>
        <family val="2"/>
        <scheme val="minor"/>
      </rPr>
      <t>Impact</t>
    </r>
    <r>
      <rPr>
        <sz val="11"/>
        <color theme="0" tint="-0.34998626667073579"/>
        <rFont val="Calibri"/>
        <family val="2"/>
        <scheme val="minor"/>
      </rPr>
      <t xml:space="preserve"> </t>
    </r>
  </si>
  <si>
    <t>`</t>
  </si>
  <si>
    <r>
      <t>Priority</t>
    </r>
    <r>
      <rPr>
        <b/>
        <sz val="8"/>
        <rFont val="Calibri"/>
        <family val="2"/>
        <scheme val="minor"/>
      </rPr>
      <t xml:space="preserve">
1.    Urgent and important
2.    Not urgent but important
3.    Urgent but not important
4.    Not urgent and not important</t>
    </r>
  </si>
  <si>
    <t>Considering</t>
  </si>
  <si>
    <t>Drought</t>
  </si>
  <si>
    <t>Heatwave</t>
  </si>
  <si>
    <t>Flood</t>
  </si>
  <si>
    <t>Impact categories</t>
  </si>
  <si>
    <t>Infrastructure</t>
  </si>
  <si>
    <t>Cashflow</t>
  </si>
  <si>
    <t>Row Labels</t>
  </si>
  <si>
    <t>Grand Total</t>
  </si>
  <si>
    <t>Count of Assessed Impact</t>
  </si>
  <si>
    <t>LOW</t>
  </si>
  <si>
    <t>MEDIUM</t>
  </si>
  <si>
    <t>HIGH</t>
  </si>
  <si>
    <t>EXTREME</t>
  </si>
  <si>
    <t>MODERATE</t>
  </si>
  <si>
    <t>Vulnerability</t>
  </si>
  <si>
    <t>(Likelihood of event + severity of consequence)</t>
  </si>
  <si>
    <t>Low risk</t>
  </si>
  <si>
    <t>Medium risk</t>
  </si>
  <si>
    <t>High risk</t>
  </si>
  <si>
    <t>Extreme risk</t>
  </si>
  <si>
    <t>Low vulnerability</t>
  </si>
  <si>
    <t>Moderate vulnerability</t>
  </si>
  <si>
    <t>High vulnerability</t>
  </si>
  <si>
    <t>Risk</t>
  </si>
  <si>
    <t>Estimated action cost</t>
  </si>
  <si>
    <t>Spring heatwave</t>
  </si>
  <si>
    <t>Autumn heatwave</t>
  </si>
  <si>
    <t>Cold snap</t>
  </si>
  <si>
    <t>Extended wet</t>
  </si>
  <si>
    <t>Wet autumn</t>
  </si>
  <si>
    <t>Wet spring</t>
  </si>
  <si>
    <t>Frost</t>
  </si>
  <si>
    <t>Autumn frost</t>
  </si>
  <si>
    <t>More days over X degrees</t>
  </si>
  <si>
    <t>Decreased summer rainfall</t>
  </si>
  <si>
    <t>Bushfires/wildfires</t>
  </si>
  <si>
    <t>Decreased winter rainfall</t>
  </si>
  <si>
    <t>Increased storm intensity and frequency</t>
  </si>
  <si>
    <t>Green drought</t>
  </si>
  <si>
    <t>Pasture growth/condition</t>
  </si>
  <si>
    <t>Soil condition/structure</t>
  </si>
  <si>
    <t>Livestock health/condition/mortality</t>
  </si>
  <si>
    <t>Human health and well-being</t>
  </si>
  <si>
    <t>Water supply</t>
  </si>
  <si>
    <t>Fodder</t>
  </si>
  <si>
    <t>Sileage</t>
  </si>
  <si>
    <t>On farm operations</t>
  </si>
  <si>
    <t>Crops</t>
  </si>
  <si>
    <t>Sum of Estimated action cost</t>
  </si>
  <si>
    <t>Estimated Financial Impact per event</t>
  </si>
  <si>
    <t>No. of events</t>
  </si>
  <si>
    <t>How many events will this action remain effective (approximately)?</t>
  </si>
  <si>
    <t>Once-off</t>
  </si>
  <si>
    <t>Action cost</t>
  </si>
  <si>
    <t>Risk Assessment Matrix</t>
  </si>
  <si>
    <t>Extreme event examples</t>
  </si>
  <si>
    <t>Impact Category Examples</t>
  </si>
  <si>
    <t>LIST 1</t>
  </si>
  <si>
    <t>LIST 2</t>
  </si>
  <si>
    <r>
      <t xml:space="preserve">Identify and input  key on farm  categories impacted by extreme events 
</t>
    </r>
    <r>
      <rPr>
        <i/>
        <sz val="11"/>
        <color rgb="FFFF0000"/>
        <rFont val="Calibri"/>
        <family val="2"/>
        <scheme val="minor"/>
      </rPr>
      <t>(up to 30 catgeories - see examples in adjacent column to the left)</t>
    </r>
  </si>
  <si>
    <t>Note - this is a broad category listing - you can detail these individually on the assessment sheet</t>
  </si>
  <si>
    <t>Step 1.</t>
  </si>
  <si>
    <t>Identify your extreme climate/weather risks and on farm impacts</t>
  </si>
  <si>
    <t>The first step in identifying the on-farm risks and impacts associated with extreme events is to define it as part of the risk universe for your location. This is a straightforward listing of all risks and impacts associated with extreme events that you are likely to/have experience(d), at your location/in your business. 
Examples include short duration (e.g. heatwaves, flood events, frost, extreme cold) and extended (drought, extended wet) events. 
Building an identification list is uncomplicated, particularly for well-established and long running on-farm operations</t>
  </si>
  <si>
    <t>Step 2.</t>
  </si>
  <si>
    <r>
      <rPr>
        <b/>
        <i/>
        <sz val="12"/>
        <color theme="4" tint="-0.249977111117893"/>
        <rFont val="Calibri"/>
        <family val="2"/>
        <scheme val="minor"/>
      </rPr>
      <t>1.</t>
    </r>
    <r>
      <rPr>
        <i/>
        <sz val="8"/>
        <color theme="4" tint="-0.249977111117893"/>
        <rFont val="Calibri"/>
        <family val="2"/>
        <scheme val="minor"/>
      </rPr>
      <t xml:space="preserve"> Select an event from the dropdown - these are evenst you have populated in Tab x</t>
    </r>
  </si>
  <si>
    <r>
      <rPr>
        <b/>
        <i/>
        <sz val="12"/>
        <color theme="4" tint="-0.249977111117893"/>
        <rFont val="Calibri"/>
        <family val="2"/>
        <scheme val="minor"/>
      </rPr>
      <t xml:space="preserve">2. </t>
    </r>
    <r>
      <rPr>
        <i/>
        <sz val="8"/>
        <color theme="4" tint="-0.249977111117893"/>
        <rFont val="Calibri"/>
        <family val="2"/>
        <scheme val="minor"/>
      </rPr>
      <t>Select an impact category</t>
    </r>
  </si>
  <si>
    <r>
      <rPr>
        <b/>
        <i/>
        <sz val="12"/>
        <color theme="4" tint="-0.249977111117893"/>
        <rFont val="Calibri"/>
        <family val="2"/>
        <scheme val="minor"/>
      </rPr>
      <t xml:space="preserve">3. </t>
    </r>
    <r>
      <rPr>
        <i/>
        <sz val="8"/>
        <color theme="4" tint="-0.249977111117893"/>
        <rFont val="Calibri"/>
        <family val="2"/>
        <scheme val="minor"/>
      </rPr>
      <t>Input  specific details concerning the the impacted area you have selected to the left (e.g. pasture burn/degradation,xxx)</t>
    </r>
  </si>
  <si>
    <r>
      <rPr>
        <b/>
        <i/>
        <sz val="12"/>
        <color rgb="FF0070C0"/>
        <rFont val="Calibri"/>
        <family val="2"/>
        <scheme val="minor"/>
      </rPr>
      <t xml:space="preserve">4. </t>
    </r>
    <r>
      <rPr>
        <i/>
        <sz val="8"/>
        <color theme="4" tint="-0.249977111117893"/>
        <rFont val="Calibri"/>
        <family val="2"/>
        <scheme val="minor"/>
      </rPr>
      <t>Select from the dropdown</t>
    </r>
  </si>
  <si>
    <r>
      <rPr>
        <b/>
        <i/>
        <sz val="12"/>
        <color rgb="FF0070C0"/>
        <rFont val="Calibri"/>
        <family val="2"/>
        <scheme val="minor"/>
      </rPr>
      <t xml:space="preserve">5. </t>
    </r>
    <r>
      <rPr>
        <i/>
        <sz val="8"/>
        <color theme="4" tint="-0.249977111117893"/>
        <rFont val="Calibri"/>
        <family val="2"/>
        <scheme val="minor"/>
      </rPr>
      <t>Input an estimate</t>
    </r>
  </si>
  <si>
    <r>
      <rPr>
        <b/>
        <i/>
        <sz val="12"/>
        <color rgb="FF0070C0"/>
        <rFont val="Calibri"/>
        <family val="2"/>
        <scheme val="minor"/>
      </rPr>
      <t xml:space="preserve">6. </t>
    </r>
    <r>
      <rPr>
        <i/>
        <sz val="8"/>
        <color theme="4" tint="-0.249977111117893"/>
        <rFont val="Calibri"/>
        <family val="2"/>
        <scheme val="minor"/>
      </rPr>
      <t>Select level of consequence from dropdown (see header table for guidance)</t>
    </r>
  </si>
  <si>
    <r>
      <rPr>
        <b/>
        <i/>
        <sz val="12"/>
        <color rgb="FF0070C0"/>
        <rFont val="Calibri"/>
        <family val="2"/>
        <scheme val="minor"/>
      </rPr>
      <t xml:space="preserve">7. </t>
    </r>
    <r>
      <rPr>
        <i/>
        <sz val="8"/>
        <color theme="4" tint="-0.249977111117893"/>
        <rFont val="Calibri"/>
        <family val="2"/>
        <scheme val="minor"/>
      </rPr>
      <t>Select likelihood of event  from dropdown (see header table for guidance)</t>
    </r>
  </si>
  <si>
    <r>
      <rPr>
        <b/>
        <i/>
        <sz val="12"/>
        <color rgb="FF0070C0"/>
        <rFont val="Calibri"/>
        <family val="2"/>
        <scheme val="minor"/>
      </rPr>
      <t xml:space="preserve">8. </t>
    </r>
    <r>
      <rPr>
        <i/>
        <sz val="8"/>
        <color theme="4" tint="-0.249977111117893"/>
        <rFont val="Calibri"/>
        <family val="2"/>
        <scheme val="minor"/>
      </rPr>
      <t>Select your capacity to manage event  from dropdown (see header table for guidance)</t>
    </r>
  </si>
  <si>
    <r>
      <rPr>
        <b/>
        <i/>
        <sz val="9"/>
        <color rgb="FF0070C0"/>
        <rFont val="Calibri"/>
        <family val="2"/>
        <scheme val="minor"/>
      </rPr>
      <t xml:space="preserve">9. </t>
    </r>
    <r>
      <rPr>
        <i/>
        <sz val="8"/>
        <color theme="4" tint="-0.249977111117893"/>
        <rFont val="Calibri"/>
        <family val="2"/>
        <scheme val="minor"/>
      </rPr>
      <t>Select the most suitable risk strategy from the dropdown</t>
    </r>
  </si>
  <si>
    <r>
      <rPr>
        <b/>
        <i/>
        <sz val="12"/>
        <color rgb="FF0070C0"/>
        <rFont val="Calibri"/>
        <family val="2"/>
        <scheme val="minor"/>
      </rPr>
      <t xml:space="preserve">10. </t>
    </r>
    <r>
      <rPr>
        <i/>
        <sz val="8"/>
        <color theme="4" tint="-0.249977111117893"/>
        <rFont val="Calibri"/>
        <family val="2"/>
        <scheme val="minor"/>
      </rPr>
      <t>Detail management actions you could undertake to avoid/mitigate /adapt  for the event &amp; identified impact</t>
    </r>
  </si>
  <si>
    <r>
      <rPr>
        <b/>
        <i/>
        <sz val="12"/>
        <color rgb="FF0070C0"/>
        <rFont val="Calibri"/>
        <family val="2"/>
        <scheme val="minor"/>
      </rPr>
      <t xml:space="preserve">11. </t>
    </r>
    <r>
      <rPr>
        <i/>
        <sz val="8"/>
        <color theme="4" tint="-0.249977111117893"/>
        <rFont val="Calibri"/>
        <family val="2"/>
        <scheme val="minor"/>
      </rPr>
      <t>Select from the dropdown menu</t>
    </r>
  </si>
  <si>
    <r>
      <rPr>
        <b/>
        <i/>
        <sz val="12"/>
        <color rgb="FF0070C0"/>
        <rFont val="Calibri"/>
        <family val="2"/>
        <scheme val="minor"/>
      </rPr>
      <t xml:space="preserve">12. </t>
    </r>
    <r>
      <rPr>
        <i/>
        <sz val="8"/>
        <color theme="4" tint="-0.249977111117893"/>
        <rFont val="Calibri"/>
        <family val="2"/>
        <scheme val="minor"/>
      </rPr>
      <t>Estimate cost to undertake action</t>
    </r>
  </si>
  <si>
    <r>
      <rPr>
        <b/>
        <i/>
        <sz val="12"/>
        <color theme="4" tint="-0.249977111117893"/>
        <rFont val="Calibri"/>
        <family val="2"/>
        <scheme val="minor"/>
      </rPr>
      <t>13.</t>
    </r>
    <r>
      <rPr>
        <i/>
        <sz val="8"/>
        <color theme="4" tint="-0.249977111117893"/>
        <rFont val="Calibri"/>
        <family val="2"/>
        <scheme val="minor"/>
      </rPr>
      <t xml:space="preserve"> Indicate if  action cost is once-off or ongoing</t>
    </r>
  </si>
  <si>
    <r>
      <rPr>
        <b/>
        <i/>
        <sz val="12"/>
        <color rgb="FF0070C0"/>
        <rFont val="Calibri"/>
        <family val="2"/>
        <scheme val="minor"/>
      </rPr>
      <t xml:space="preserve">14. </t>
    </r>
    <r>
      <rPr>
        <i/>
        <sz val="8"/>
        <color theme="4" tint="-0.249977111117893"/>
        <rFont val="Calibri"/>
        <family val="2"/>
        <scheme val="minor"/>
      </rPr>
      <t>Prioritise the Management action  from the dropdown - see header comment for guidance</t>
    </r>
  </si>
  <si>
    <r>
      <rPr>
        <b/>
        <i/>
        <sz val="12"/>
        <color rgb="FF0070C0"/>
        <rFont val="Calibri"/>
        <family val="2"/>
        <scheme val="minor"/>
      </rPr>
      <t xml:space="preserve">15. </t>
    </r>
    <r>
      <rPr>
        <i/>
        <sz val="8"/>
        <color theme="4" tint="-0.249977111117893"/>
        <rFont val="Calibri"/>
        <family val="2"/>
        <scheme val="minor"/>
      </rPr>
      <t>Select status of  Management action  from the dropdown</t>
    </r>
  </si>
  <si>
    <t>1. Urgent and important</t>
  </si>
  <si>
    <t>2. Not urgent but important</t>
  </si>
  <si>
    <t>3. Urgent but not important</t>
  </si>
  <si>
    <t>4. Not urgent, not important</t>
  </si>
  <si>
    <t>Priority</t>
  </si>
  <si>
    <t>The information on this worksheet is summarised from your input on sheets 1 and 2</t>
  </si>
  <si>
    <t>Report.</t>
  </si>
  <si>
    <t>Worksheet Tab "3. Report" - this worksheet gives a real time summary of the information from worksheet 2.</t>
  </si>
  <si>
    <t xml:space="preserve">Worksheet Tab "2. Assessment" - on this worksheet you will select the climate risk and key impact category severity of consequences and likelihood of occurrence, along with an estimate of costs of the impact. The risk level will be automatically assessed and you may then enter information regarding possible management action/response, costs and rank their priority. </t>
  </si>
  <si>
    <t>Step 1</t>
  </si>
  <si>
    <t>Step 2</t>
  </si>
  <si>
    <t>Step 3</t>
  </si>
  <si>
    <t>Worksheet "Lists&amp;Matrices" is for background processing.</t>
  </si>
  <si>
    <t>Workbook History</t>
  </si>
  <si>
    <t>Distributed to small group for comment</t>
  </si>
  <si>
    <t>Extreme Climate &amp; Weather events risk assessment and planning tool</t>
  </si>
  <si>
    <t>*</t>
  </si>
  <si>
    <t>https://data.longpaddock.qld.gov.au/static/products/pdf/climatematrixworkbook.pdf</t>
  </si>
  <si>
    <t>Created by A-M Graham annmareeg@unimelb.edu.au</t>
  </si>
  <si>
    <t>Worksheet Tab "1. Identification"  - on this worksheet you will list the extreme climate/weather risks of most consequence to your business and list the key areas impacted by those risks. Your entries in the lists will appear as dropdown selection menus in worksheet 2.</t>
  </si>
  <si>
    <t>Assess and prioritise your climate and weather risks and responses</t>
  </si>
  <si>
    <r>
      <t xml:space="preserve">Vulnerability Assessment
</t>
    </r>
    <r>
      <rPr>
        <b/>
        <i/>
        <sz val="8"/>
        <color theme="2" tint="-0.749992370372631"/>
        <rFont val="Calibri"/>
        <family val="2"/>
        <scheme val="minor"/>
      </rPr>
      <t xml:space="preserve"> (Risk Assessment + Management Capacity)</t>
    </r>
  </si>
  <si>
    <t>Management actions/responses</t>
  </si>
  <si>
    <t>Action/Response Status</t>
  </si>
  <si>
    <t>Cost frequency:
Per event or once-off?</t>
  </si>
  <si>
    <t>Per event</t>
  </si>
  <si>
    <t>&gt;20</t>
  </si>
  <si>
    <t>Cost effectiveness</t>
  </si>
  <si>
    <t>ID</t>
  </si>
  <si>
    <t>Estimated return period (years)</t>
  </si>
  <si>
    <r>
      <rPr>
        <b/>
        <sz val="11"/>
        <color theme="1"/>
        <rFont val="Calibri"/>
        <family val="2"/>
        <scheme val="minor"/>
      </rPr>
      <t>1</t>
    </r>
    <r>
      <rPr>
        <sz val="11"/>
        <color theme="1"/>
        <rFont val="Calibri"/>
        <family val="2"/>
        <scheme val="minor"/>
      </rPr>
      <t xml:space="preserve">. Input extreme events of most consequence on your farm  in each cell of column B below 
</t>
    </r>
    <r>
      <rPr>
        <i/>
        <sz val="11"/>
        <color rgb="FFFF0000"/>
        <rFont val="Calibri"/>
        <family val="2"/>
        <scheme val="minor"/>
      </rPr>
      <t>(up to 30 event types - see some examples in adjacent column to the left)</t>
    </r>
    <r>
      <rPr>
        <sz val="11"/>
        <color theme="1"/>
        <rFont val="Calibri"/>
        <family val="2"/>
        <scheme val="minor"/>
      </rPr>
      <t xml:space="preserve">
2. Input the estimated return period of the event in number of years for your farm location. For those events that may occur multiple times per year use a decimal number (e.g. for a heatwave that may occur three times in one year</t>
    </r>
  </si>
  <si>
    <r>
      <t xml:space="preserve"> 3. </t>
    </r>
    <r>
      <rPr>
        <i/>
        <sz val="11"/>
        <color theme="1"/>
        <rFont val="Calibri"/>
        <family val="2"/>
        <scheme val="minor"/>
      </rPr>
      <t>Optional</t>
    </r>
    <r>
      <rPr>
        <sz val="11"/>
        <color theme="1"/>
        <rFont val="Calibri"/>
        <family val="2"/>
        <scheme val="minor"/>
      </rPr>
      <t xml:space="preserve"> - select your confidence in forecasting for  the identified event from the dropdown menu in  adjacent column </t>
    </r>
  </si>
  <si>
    <t>Possible mutiple times per year</t>
  </si>
  <si>
    <r>
      <t>This excel workbook provides a systematic approach to identifying and evaluating your on farm extreme climate/weather risks, impacts and vulnerability along with potential management actions to address/respond to those.
Based on the 2011  Brundell et al.  Climate Change Risk Management matrix workbook</t>
    </r>
    <r>
      <rPr>
        <b/>
        <sz val="11"/>
        <color rgb="FFFF0000"/>
        <rFont val="Calibri"/>
        <family val="2"/>
        <scheme val="minor"/>
      </rPr>
      <t>*</t>
    </r>
    <r>
      <rPr>
        <sz val="11"/>
        <color theme="8" tint="-0.249977111117893"/>
        <rFont val="Calibri"/>
        <family val="2"/>
        <scheme val="minor"/>
      </rPr>
      <t xml:space="preserve"> this set of worksheets facilitates an orderly process of identifying and evaluating the extreme events of most consequence to your business and prioriting those in the context of risk management responses. Back of the envelope estimates and calculations may quantify risks and response options to the impacts you have identified on your farm. 
The stuctured process involves opening Worksheets 1 to 3 in order and following instructions.
</t>
    </r>
  </si>
  <si>
    <t>Below are two lists for you to identify and input 1. the extreme events of consequence to your farm (LIST 1)  and 2. the areas impacted by those events (LIST 2).</t>
  </si>
  <si>
    <r>
      <t xml:space="preserve">Typically, risk assessment/evaluation combines the likelihood of the extreme event and the consequences of that event. Given the uncertainty associated with the timing, magnitude and frequency of specific extreme events plus variability due to location, assessment of risk and impacts often employs qualitative techniques and tools such as risk assessment matrices, however quantitative assessment is possible for breeding and stocking via calculator tools. 
Once a risk is assessed you can combine that evaluation level with the capacity to respond to/manage the risk to assess the overall vulnerability to the event impact and prioritise the risks and response/treament options.
Use this worksheet to provide further details of singular impacts and response actions to build an extreme events risk universe for your farm.
Working from left to right, populate the cells from either the dropdown menu or typed input as indicated. The columns with </t>
    </r>
    <r>
      <rPr>
        <sz val="11"/>
        <color rgb="FFFF0000"/>
        <rFont val="Calibri"/>
        <family val="2"/>
        <scheme val="minor"/>
      </rPr>
      <t>red text</t>
    </r>
    <r>
      <rPr>
        <sz val="11"/>
        <color rgb="FF0070C0"/>
        <rFont val="Calibri"/>
        <family val="2"/>
        <scheme val="minor"/>
      </rPr>
      <t xml:space="preserve"> headers are self populating.
As you populate this form, the </t>
    </r>
    <r>
      <rPr>
        <b/>
        <sz val="11"/>
        <color rgb="FF0070C0"/>
        <rFont val="Calibri"/>
        <family val="2"/>
        <scheme val="minor"/>
      </rPr>
      <t>3. Report</t>
    </r>
    <r>
      <rPr>
        <sz val="11"/>
        <color rgb="FF0070C0"/>
        <rFont val="Calibri"/>
        <family val="2"/>
        <scheme val="minor"/>
      </rPr>
      <t xml:space="preserve"> sheet will automatically calculate report data regarding climate and weather risks and actions on your farm.
</t>
    </r>
    <r>
      <rPr>
        <i/>
        <sz val="11"/>
        <color rgb="FFFF0000"/>
        <rFont val="Calibri"/>
        <family val="2"/>
        <scheme val="minor"/>
      </rPr>
      <t>Note: This risk assesment /evaluation may require further detailed analyses if rankings are unclear and difficult to assist the decision making process.</t>
    </r>
  </si>
  <si>
    <t>Example: Risk Assessment Matrix</t>
  </si>
  <si>
    <t xml:space="preserve">Business would be unprofitable It would have to be wound up. </t>
  </si>
  <si>
    <t>Extreme, permanent, widespread loss of environmental amenity, progressive, irrecoverable damage</t>
  </si>
  <si>
    <t>After Brundell, J., Cobon, D., Stone, G. and Cliffe, N. 2011</t>
  </si>
  <si>
    <t>Submitted draft to MLA &amp; DA</t>
  </si>
  <si>
    <t>(blank)</t>
  </si>
  <si>
    <t>!!! Until you follow steps 1, 2 and 3 - this worksheet will not contain quantitative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</si>
</sst>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
  </numFmts>
  <fonts count="65" x14ac:knownFonts="1">
    <font>
      <sz val="11"/>
      <color theme="1"/>
      <name val="Calibri"/>
      <family val="2"/>
      <scheme val="minor"/>
    </font>
    <font>
      <b/>
      <sz val="11"/>
      <color theme="1"/>
      <name val="Calibri"/>
      <family val="2"/>
      <scheme val="minor"/>
    </font>
    <font>
      <sz val="9"/>
      <color indexed="81"/>
      <name val="Courier New"/>
      <family val="3"/>
    </font>
    <font>
      <sz val="8"/>
      <color theme="1"/>
      <name val="Calibri"/>
      <family val="2"/>
      <scheme val="minor"/>
    </font>
    <font>
      <b/>
      <sz val="8"/>
      <color theme="1"/>
      <name val="Calibri"/>
      <family val="2"/>
      <scheme val="minor"/>
    </font>
    <font>
      <sz val="9"/>
      <color indexed="81"/>
      <name val="Tahoma"/>
      <family val="2"/>
    </font>
    <font>
      <b/>
      <sz val="9"/>
      <color indexed="81"/>
      <name val="Tahoma"/>
      <family val="2"/>
    </font>
    <font>
      <sz val="8"/>
      <color theme="0"/>
      <name val="Calibri"/>
      <family val="2"/>
      <scheme val="minor"/>
    </font>
    <font>
      <b/>
      <sz val="9"/>
      <color theme="1"/>
      <name val="Calibri"/>
      <family val="2"/>
      <scheme val="minor"/>
    </font>
    <font>
      <b/>
      <sz val="9"/>
      <color theme="0"/>
      <name val="Calibri"/>
      <family val="2"/>
      <scheme val="minor"/>
    </font>
    <font>
      <sz val="9"/>
      <color theme="1"/>
      <name val="Calibri"/>
      <family val="2"/>
      <scheme val="minor"/>
    </font>
    <font>
      <sz val="10"/>
      <color theme="1"/>
      <name val="Calibri"/>
      <family val="2"/>
      <scheme val="minor"/>
    </font>
    <font>
      <b/>
      <sz val="10"/>
      <color theme="1"/>
      <name val="Calibri"/>
      <family val="2"/>
      <scheme val="minor"/>
    </font>
    <font>
      <b/>
      <sz val="10"/>
      <color theme="0"/>
      <name val="Calibri"/>
      <family val="2"/>
      <scheme val="minor"/>
    </font>
    <font>
      <sz val="9"/>
      <color theme="0"/>
      <name val="Calibri"/>
      <family val="2"/>
      <scheme val="minor"/>
    </font>
    <font>
      <b/>
      <sz val="10"/>
      <name val="Calibri"/>
      <family val="2"/>
      <scheme val="minor"/>
    </font>
    <font>
      <sz val="10"/>
      <name val="Calibri"/>
      <family val="2"/>
      <scheme val="minor"/>
    </font>
    <font>
      <sz val="10"/>
      <color theme="0"/>
      <name val="Calibri"/>
      <family val="2"/>
      <scheme val="minor"/>
    </font>
    <font>
      <b/>
      <sz val="8"/>
      <color indexed="81"/>
      <name val="Calibri"/>
      <family val="2"/>
      <scheme val="minor"/>
    </font>
    <font>
      <i/>
      <sz val="8"/>
      <color theme="4" tint="-0.249977111117893"/>
      <name val="Calibri"/>
      <family val="2"/>
      <scheme val="minor"/>
    </font>
    <font>
      <sz val="8"/>
      <name val="Calibri"/>
      <family val="2"/>
      <scheme val="minor"/>
    </font>
    <font>
      <sz val="9"/>
      <color rgb="FF00B050"/>
      <name val="Calibri"/>
      <family val="2"/>
      <scheme val="minor"/>
    </font>
    <font>
      <sz val="9"/>
      <color rgb="FFFF0000"/>
      <name val="Calibri"/>
      <family val="2"/>
      <scheme val="minor"/>
    </font>
    <font>
      <b/>
      <sz val="9"/>
      <name val="Calibri"/>
      <family val="2"/>
      <scheme val="minor"/>
    </font>
    <font>
      <i/>
      <sz val="8"/>
      <color theme="1"/>
      <name val="Calibri"/>
      <family val="2"/>
      <scheme val="minor"/>
    </font>
    <font>
      <sz val="9"/>
      <color theme="2" tint="-0.249977111117893"/>
      <name val="Calibri"/>
      <family val="2"/>
      <scheme val="minor"/>
    </font>
    <font>
      <b/>
      <sz val="10"/>
      <color theme="2" tint="-0.499984740745262"/>
      <name val="Calibri"/>
      <family val="2"/>
      <scheme val="minor"/>
    </font>
    <font>
      <b/>
      <sz val="9"/>
      <color theme="0" tint="-0.34998626667073579"/>
      <name val="Calibri"/>
      <family val="2"/>
      <scheme val="minor"/>
    </font>
    <font>
      <b/>
      <sz val="10"/>
      <color theme="0" tint="-0.34998626667073579"/>
      <name val="Calibri"/>
      <family val="2"/>
      <scheme val="minor"/>
    </font>
    <font>
      <sz val="11"/>
      <color theme="0" tint="-0.34998626667073579"/>
      <name val="Calibri"/>
      <family val="2"/>
      <scheme val="minor"/>
    </font>
    <font>
      <b/>
      <sz val="11"/>
      <color theme="0" tint="-0.34998626667073579"/>
      <name val="Calibri"/>
      <family val="2"/>
      <scheme val="minor"/>
    </font>
    <font>
      <b/>
      <sz val="8"/>
      <name val="Calibri"/>
      <family val="2"/>
      <scheme val="minor"/>
    </font>
    <font>
      <b/>
      <sz val="12"/>
      <color theme="0" tint="-0.34998626667073579"/>
      <name val="Calibri"/>
      <family val="2"/>
      <scheme val="minor"/>
    </font>
    <font>
      <sz val="11"/>
      <name val="Calibri"/>
      <family val="2"/>
      <scheme val="minor"/>
    </font>
    <font>
      <i/>
      <sz val="8"/>
      <color theme="2" tint="-0.249977111117893"/>
      <name val="Calibri"/>
      <family val="2"/>
      <scheme val="minor"/>
    </font>
    <font>
      <b/>
      <sz val="10"/>
      <color theme="2" tint="-0.749992370372631"/>
      <name val="Calibri"/>
      <family val="2"/>
      <scheme val="minor"/>
    </font>
    <font>
      <b/>
      <sz val="11"/>
      <color theme="2" tint="-0.749992370372631"/>
      <name val="Calibri"/>
      <family val="2"/>
      <scheme val="minor"/>
    </font>
    <font>
      <i/>
      <sz val="8"/>
      <color theme="2" tint="-0.749992370372631"/>
      <name val="Calibri"/>
      <family val="2"/>
      <scheme val="minor"/>
    </font>
    <font>
      <b/>
      <sz val="6"/>
      <color theme="0"/>
      <name val="Calibri"/>
      <family val="2"/>
      <scheme val="minor"/>
    </font>
    <font>
      <b/>
      <sz val="6"/>
      <color theme="1"/>
      <name val="Calibri"/>
      <family val="2"/>
      <scheme val="minor"/>
    </font>
    <font>
      <b/>
      <sz val="6"/>
      <name val="Calibri"/>
      <family val="2"/>
      <scheme val="minor"/>
    </font>
    <font>
      <b/>
      <sz val="11"/>
      <name val="Calibri"/>
      <family val="2"/>
      <scheme val="minor"/>
    </font>
    <font>
      <sz val="11"/>
      <color rgb="FFFF0000"/>
      <name val="Calibri"/>
      <family val="2"/>
      <scheme val="minor"/>
    </font>
    <font>
      <b/>
      <sz val="10"/>
      <color rgb="FFFF0000"/>
      <name val="Calibri"/>
      <family val="2"/>
      <scheme val="minor"/>
    </font>
    <font>
      <b/>
      <sz val="11"/>
      <color rgb="FFFF0000"/>
      <name val="Calibri"/>
      <family val="2"/>
      <scheme val="minor"/>
    </font>
    <font>
      <u/>
      <sz val="11"/>
      <color theme="10"/>
      <name val="Calibri"/>
      <family val="2"/>
      <scheme val="minor"/>
    </font>
    <font>
      <i/>
      <sz val="11"/>
      <color theme="1"/>
      <name val="Calibri"/>
      <family val="2"/>
      <scheme val="minor"/>
    </font>
    <font>
      <b/>
      <i/>
      <sz val="10"/>
      <color rgb="FFFF0000"/>
      <name val="Calibri"/>
      <family val="2"/>
      <scheme val="minor"/>
    </font>
    <font>
      <i/>
      <sz val="10"/>
      <color rgb="FFFF0000"/>
      <name val="Calibri"/>
      <family val="2"/>
      <scheme val="minor"/>
    </font>
    <font>
      <i/>
      <sz val="11"/>
      <color rgb="FFFF0000"/>
      <name val="Calibri"/>
      <family val="2"/>
      <scheme val="minor"/>
    </font>
    <font>
      <b/>
      <sz val="16"/>
      <color rgb="FF0070C0"/>
      <name val="Calibri"/>
      <family val="2"/>
      <scheme val="minor"/>
    </font>
    <font>
      <sz val="11"/>
      <color rgb="FF0070C0"/>
      <name val="Calibri"/>
      <family val="2"/>
      <scheme val="minor"/>
    </font>
    <font>
      <b/>
      <i/>
      <sz val="12"/>
      <color theme="4" tint="-0.249977111117893"/>
      <name val="Calibri"/>
      <family val="2"/>
      <scheme val="minor"/>
    </font>
    <font>
      <b/>
      <i/>
      <sz val="12"/>
      <color rgb="FF0070C0"/>
      <name val="Calibri"/>
      <family val="2"/>
      <scheme val="minor"/>
    </font>
    <font>
      <b/>
      <i/>
      <sz val="9"/>
      <color rgb="FF0070C0"/>
      <name val="Calibri"/>
      <family val="2"/>
      <scheme val="minor"/>
    </font>
    <font>
      <b/>
      <sz val="11"/>
      <color rgb="FF0070C0"/>
      <name val="Calibri"/>
      <family val="2"/>
      <scheme val="minor"/>
    </font>
    <font>
      <i/>
      <sz val="8"/>
      <color rgb="FFFF0000"/>
      <name val="Calibri"/>
      <family val="2"/>
      <scheme val="minor"/>
    </font>
    <font>
      <sz val="11"/>
      <color theme="8" tint="-0.249977111117893"/>
      <name val="Calibri"/>
      <family val="2"/>
      <scheme val="minor"/>
    </font>
    <font>
      <b/>
      <sz val="16"/>
      <color theme="8" tint="-0.249977111117893"/>
      <name val="Calibri"/>
      <family val="2"/>
      <scheme val="minor"/>
    </font>
    <font>
      <b/>
      <sz val="11"/>
      <color theme="8" tint="-0.249977111117893"/>
      <name val="Calibri"/>
      <family val="2"/>
      <scheme val="minor"/>
    </font>
    <font>
      <b/>
      <i/>
      <sz val="11"/>
      <color rgb="FFFF0000"/>
      <name val="Calibri"/>
      <family val="2"/>
      <scheme val="minor"/>
    </font>
    <font>
      <i/>
      <u/>
      <sz val="11"/>
      <color theme="10"/>
      <name val="Calibri"/>
      <family val="2"/>
      <scheme val="minor"/>
    </font>
    <font>
      <b/>
      <i/>
      <sz val="8"/>
      <color theme="2" tint="-0.749992370372631"/>
      <name val="Calibri"/>
      <family val="2"/>
      <scheme val="minor"/>
    </font>
    <font>
      <b/>
      <sz val="14"/>
      <name val="Calibri"/>
      <family val="2"/>
      <scheme val="minor"/>
    </font>
    <font>
      <sz val="12"/>
      <color theme="1"/>
      <name val="Calibri"/>
      <family val="2"/>
      <scheme val="minor"/>
    </font>
  </fonts>
  <fills count="23">
    <fill>
      <patternFill patternType="none"/>
    </fill>
    <fill>
      <patternFill patternType="gray125"/>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theme="9" tint="0.59999389629810485"/>
        <bgColor indexed="64"/>
      </patternFill>
    </fill>
    <fill>
      <patternFill patternType="solid">
        <fgColor rgb="FF00B050"/>
        <bgColor indexed="64"/>
      </patternFill>
    </fill>
    <fill>
      <patternFill patternType="solid">
        <fgColor theme="0"/>
        <bgColor indexed="64"/>
      </patternFill>
    </fill>
    <fill>
      <patternFill patternType="solid">
        <fgColor rgb="FFCC0099"/>
        <bgColor indexed="64"/>
      </patternFill>
    </fill>
    <fill>
      <patternFill patternType="solid">
        <fgColor rgb="FFFF66CC"/>
        <bgColor indexed="64"/>
      </patternFill>
    </fill>
    <fill>
      <patternFill patternType="solid">
        <fgColor rgb="FFFF99FF"/>
        <bgColor indexed="64"/>
      </patternFill>
    </fill>
    <fill>
      <patternFill patternType="solid">
        <fgColor theme="2"/>
        <bgColor indexed="64"/>
      </patternFill>
    </fill>
    <fill>
      <patternFill patternType="solid">
        <fgColor theme="4" tint="0.79998168889431442"/>
        <bgColor indexed="64"/>
      </patternFill>
    </fill>
    <fill>
      <patternFill patternType="solid">
        <fgColor rgb="FF92D05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theme="7" tint="0.79998168889431442"/>
        <bgColor indexed="64"/>
      </patternFill>
    </fill>
    <fill>
      <patternFill patternType="solid">
        <fgColor theme="4" tint="0.79998168889431442"/>
        <bgColor theme="4" tint="0.79998168889431442"/>
      </patternFill>
    </fill>
    <fill>
      <patternFill patternType="solid">
        <fgColor theme="9" tint="0.39997558519241921"/>
        <bgColor indexed="64"/>
      </patternFill>
    </fill>
    <fill>
      <patternFill patternType="solid">
        <fgColor theme="7" tint="0.59999389629810485"/>
        <bgColor indexed="64"/>
      </patternFill>
    </fill>
    <fill>
      <patternFill patternType="solid">
        <fgColor theme="2" tint="-9.9978637043366805E-2"/>
        <bgColor indexed="64"/>
      </patternFill>
    </fill>
    <fill>
      <patternFill patternType="solid">
        <fgColor theme="0" tint="-4.9989318521683403E-2"/>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theme="0"/>
      </left>
      <right style="thin">
        <color theme="0"/>
      </right>
      <top style="thin">
        <color theme="0"/>
      </top>
      <bottom style="thin">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indexed="64"/>
      </left>
      <right style="thin">
        <color indexed="64"/>
      </right>
      <top/>
      <bottom style="thin">
        <color indexed="64"/>
      </bottom>
      <diagonal/>
    </border>
    <border>
      <left style="thin">
        <color theme="0"/>
      </left>
      <right style="thin">
        <color theme="0"/>
      </right>
      <top/>
      <bottom style="thin">
        <color theme="0"/>
      </bottom>
      <diagonal/>
    </border>
    <border>
      <left style="thin">
        <color theme="0"/>
      </left>
      <right/>
      <top/>
      <bottom/>
      <diagonal/>
    </border>
    <border>
      <left/>
      <right/>
      <top style="thin">
        <color theme="0"/>
      </top>
      <bottom/>
      <diagonal/>
    </border>
    <border>
      <left/>
      <right/>
      <top style="thin">
        <color indexed="64"/>
      </top>
      <bottom/>
      <diagonal/>
    </border>
    <border>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s>
  <cellStyleXfs count="2">
    <xf numFmtId="0" fontId="0" fillId="0" borderId="0"/>
    <xf numFmtId="0" fontId="45" fillId="0" borderId="0" applyNumberFormat="0" applyFill="0" applyBorder="0" applyAlignment="0" applyProtection="0"/>
  </cellStyleXfs>
  <cellXfs count="235">
    <xf numFmtId="0" fontId="0" fillId="0" borderId="0" xfId="0"/>
    <xf numFmtId="0" fontId="4" fillId="0" borderId="1" xfId="0" applyFont="1" applyBorder="1"/>
    <xf numFmtId="0" fontId="3" fillId="0" borderId="1" xfId="0" applyFont="1" applyBorder="1"/>
    <xf numFmtId="0" fontId="8" fillId="0" borderId="1" xfId="0" applyFont="1" applyBorder="1" applyAlignment="1">
      <alignment horizontal="center"/>
    </xf>
    <xf numFmtId="0" fontId="9" fillId="2" borderId="1" xfId="0" applyFont="1" applyFill="1" applyBorder="1" applyAlignment="1">
      <alignment horizontal="center"/>
    </xf>
    <xf numFmtId="0" fontId="8" fillId="3" borderId="1" xfId="0" applyFont="1" applyFill="1" applyBorder="1" applyAlignment="1">
      <alignment horizontal="center"/>
    </xf>
    <xf numFmtId="0" fontId="8" fillId="4" borderId="1" xfId="0" applyFont="1" applyFill="1" applyBorder="1" applyAlignment="1">
      <alignment horizontal="center"/>
    </xf>
    <xf numFmtId="0" fontId="8" fillId="5" borderId="1" xfId="0" applyFont="1" applyFill="1" applyBorder="1" applyAlignment="1">
      <alignment horizontal="center"/>
    </xf>
    <xf numFmtId="0" fontId="9" fillId="6" borderId="1" xfId="0" applyFont="1" applyFill="1" applyBorder="1" applyAlignment="1">
      <alignment horizontal="center"/>
    </xf>
    <xf numFmtId="0" fontId="0" fillId="7" borderId="0" xfId="0" applyFill="1"/>
    <xf numFmtId="0" fontId="10" fillId="0" borderId="0" xfId="0" applyFont="1" applyAlignment="1">
      <alignment horizontal="center"/>
    </xf>
    <xf numFmtId="0" fontId="10" fillId="0" borderId="1" xfId="0" applyFont="1" applyBorder="1" applyAlignment="1">
      <alignment horizontal="center" vertical="center"/>
    </xf>
    <xf numFmtId="0" fontId="11" fillId="3" borderId="1" xfId="0" applyFont="1" applyFill="1" applyBorder="1" applyAlignment="1">
      <alignment horizontal="center" vertical="center"/>
    </xf>
    <xf numFmtId="0" fontId="9" fillId="2" borderId="1" xfId="0" applyFont="1" applyFill="1" applyBorder="1" applyAlignment="1">
      <alignment horizontal="center" vertical="center"/>
    </xf>
    <xf numFmtId="0" fontId="10" fillId="3" borderId="1" xfId="0" applyFont="1" applyFill="1" applyBorder="1" applyAlignment="1">
      <alignment horizontal="center" vertical="center"/>
    </xf>
    <xf numFmtId="0" fontId="9" fillId="6" borderId="1" xfId="0" applyFont="1" applyFill="1" applyBorder="1" applyAlignment="1">
      <alignment horizontal="center" vertical="center"/>
    </xf>
    <xf numFmtId="0" fontId="8" fillId="0" borderId="1" xfId="0" applyFont="1" applyBorder="1" applyAlignment="1">
      <alignment horizontal="center" vertical="center"/>
    </xf>
    <xf numFmtId="0" fontId="10" fillId="0" borderId="1" xfId="0" applyFont="1" applyBorder="1" applyAlignment="1">
      <alignment vertical="top" wrapText="1"/>
    </xf>
    <xf numFmtId="0" fontId="8" fillId="5" borderId="1" xfId="0" applyFont="1" applyFill="1" applyBorder="1" applyAlignment="1">
      <alignment horizontal="center" vertical="center"/>
    </xf>
    <xf numFmtId="0" fontId="8" fillId="4" borderId="1" xfId="0" applyFont="1" applyFill="1" applyBorder="1" applyAlignment="1">
      <alignment horizontal="center" vertical="center"/>
    </xf>
    <xf numFmtId="0" fontId="8" fillId="3" borderId="1" xfId="0" applyFont="1" applyFill="1" applyBorder="1" applyAlignment="1">
      <alignment horizontal="center" vertical="center"/>
    </xf>
    <xf numFmtId="0" fontId="0" fillId="0" borderId="0" xfId="0" applyAlignment="1">
      <alignment horizontal="center" vertical="center"/>
    </xf>
    <xf numFmtId="0" fontId="10" fillId="7" borderId="0" xfId="0" applyFont="1" applyFill="1" applyAlignment="1">
      <alignment horizontal="center"/>
    </xf>
    <xf numFmtId="0" fontId="10" fillId="0" borderId="0" xfId="0" applyFont="1" applyAlignment="1">
      <alignment vertical="top" wrapText="1"/>
    </xf>
    <xf numFmtId="0" fontId="10" fillId="0" borderId="0" xfId="0" applyFont="1" applyAlignment="1">
      <alignment vertical="center" wrapText="1"/>
    </xf>
    <xf numFmtId="0" fontId="10" fillId="13" borderId="1" xfId="0" applyFont="1" applyFill="1" applyBorder="1" applyAlignment="1">
      <alignment vertical="center" wrapText="1"/>
    </xf>
    <xf numFmtId="0" fontId="10" fillId="14" borderId="1" xfId="0" applyFont="1" applyFill="1" applyBorder="1" applyAlignment="1">
      <alignment vertical="center" wrapText="1"/>
    </xf>
    <xf numFmtId="0" fontId="10" fillId="15" borderId="1" xfId="0" applyFont="1" applyFill="1" applyBorder="1" applyAlignment="1">
      <alignment vertical="center" wrapText="1"/>
    </xf>
    <xf numFmtId="0" fontId="10" fillId="16" borderId="1" xfId="0" applyFont="1" applyFill="1" applyBorder="1" applyAlignment="1">
      <alignment vertical="center" wrapText="1"/>
    </xf>
    <xf numFmtId="0" fontId="10" fillId="3" borderId="1" xfId="0" applyFont="1" applyFill="1" applyBorder="1" applyAlignment="1">
      <alignment vertical="center" wrapText="1"/>
    </xf>
    <xf numFmtId="0" fontId="14" fillId="6" borderId="1" xfId="0" applyFont="1" applyFill="1" applyBorder="1" applyAlignment="1">
      <alignment vertical="center" wrapText="1"/>
    </xf>
    <xf numFmtId="0" fontId="14" fillId="2" borderId="1" xfId="0" applyFont="1" applyFill="1" applyBorder="1" applyAlignment="1">
      <alignment vertical="center" wrapText="1"/>
    </xf>
    <xf numFmtId="0" fontId="17" fillId="2" borderId="1" xfId="0" applyFont="1" applyFill="1" applyBorder="1" applyAlignment="1">
      <alignment horizontal="center" vertical="center"/>
    </xf>
    <xf numFmtId="0" fontId="11" fillId="0" borderId="1" xfId="0" applyFont="1" applyBorder="1" applyAlignment="1">
      <alignment vertical="center"/>
    </xf>
    <xf numFmtId="0" fontId="11" fillId="17" borderId="1" xfId="0" applyFont="1" applyFill="1" applyBorder="1" applyAlignment="1">
      <alignment horizontal="center" vertical="center"/>
    </xf>
    <xf numFmtId="0" fontId="11" fillId="13" borderId="1" xfId="0" applyFont="1" applyFill="1" applyBorder="1" applyAlignment="1">
      <alignment horizontal="center" vertical="center"/>
    </xf>
    <xf numFmtId="0" fontId="16" fillId="0" borderId="1" xfId="0" applyFont="1" applyBorder="1" applyAlignment="1">
      <alignment vertical="center"/>
    </xf>
    <xf numFmtId="0" fontId="0" fillId="0" borderId="0" xfId="0" applyAlignment="1">
      <alignment horizontal="center" vertical="center" wrapText="1"/>
    </xf>
    <xf numFmtId="0" fontId="11" fillId="0" borderId="0" xfId="0" applyFont="1" applyAlignment="1">
      <alignment horizontal="center" vertical="center" wrapText="1"/>
    </xf>
    <xf numFmtId="0" fontId="11" fillId="0" borderId="0" xfId="0" applyFont="1" applyAlignment="1">
      <alignment wrapText="1"/>
    </xf>
    <xf numFmtId="0" fontId="15" fillId="12" borderId="1" xfId="0" applyFont="1" applyFill="1" applyBorder="1" applyAlignment="1">
      <alignment horizontal="center" vertical="center"/>
    </xf>
    <xf numFmtId="0" fontId="19" fillId="17" borderId="1" xfId="0" applyFont="1" applyFill="1" applyBorder="1" applyAlignment="1">
      <alignment horizontal="center" vertical="center" wrapText="1"/>
    </xf>
    <xf numFmtId="0" fontId="21" fillId="0" borderId="0" xfId="0" applyFont="1" applyAlignment="1">
      <alignment horizontal="center"/>
    </xf>
    <xf numFmtId="0" fontId="22" fillId="0" borderId="0" xfId="0" applyFont="1" applyAlignment="1">
      <alignment horizontal="center"/>
    </xf>
    <xf numFmtId="0" fontId="15" fillId="12" borderId="1" xfId="0" applyFont="1" applyFill="1" applyBorder="1" applyAlignment="1">
      <alignment horizontal="center" vertical="center" wrapText="1"/>
    </xf>
    <xf numFmtId="0" fontId="24" fillId="7" borderId="0" xfId="0" applyFont="1" applyFill="1" applyAlignment="1">
      <alignment horizontal="center" vertical="center"/>
    </xf>
    <xf numFmtId="0" fontId="24" fillId="7" borderId="0" xfId="0" applyFont="1" applyFill="1" applyAlignment="1">
      <alignment horizontal="center" vertical="center" wrapText="1"/>
    </xf>
    <xf numFmtId="0" fontId="25" fillId="7" borderId="0" xfId="0" applyFont="1" applyFill="1" applyAlignment="1">
      <alignment horizontal="center" vertical="center"/>
    </xf>
    <xf numFmtId="0" fontId="8" fillId="7" borderId="0" xfId="0" applyFont="1" applyFill="1" applyAlignment="1">
      <alignment horizontal="center" vertical="center"/>
    </xf>
    <xf numFmtId="0" fontId="27" fillId="7" borderId="0" xfId="0" applyFont="1" applyFill="1" applyAlignment="1">
      <alignment horizontal="center" vertical="center"/>
    </xf>
    <xf numFmtId="0" fontId="0" fillId="7" borderId="11" xfId="0" applyFill="1" applyBorder="1"/>
    <xf numFmtId="0" fontId="0" fillId="7" borderId="12" xfId="0" applyFill="1" applyBorder="1"/>
    <xf numFmtId="0" fontId="13" fillId="9" borderId="5" xfId="0" applyFont="1" applyFill="1" applyBorder="1" applyAlignment="1">
      <alignment horizontal="center" vertical="center"/>
    </xf>
    <xf numFmtId="0" fontId="13" fillId="8" borderId="5" xfId="0" applyFont="1" applyFill="1" applyBorder="1" applyAlignment="1">
      <alignment horizontal="center" vertical="center"/>
    </xf>
    <xf numFmtId="0" fontId="15" fillId="12" borderId="1" xfId="0" applyFont="1" applyFill="1" applyBorder="1" applyAlignment="1">
      <alignment horizontal="left" vertical="center" wrapText="1"/>
    </xf>
    <xf numFmtId="0" fontId="0" fillId="0" borderId="3" xfId="0" applyBorder="1"/>
    <xf numFmtId="0" fontId="10" fillId="0" borderId="9" xfId="0" applyFont="1" applyBorder="1" applyAlignment="1">
      <alignment horizontal="center" vertical="center"/>
    </xf>
    <xf numFmtId="0" fontId="10" fillId="11" borderId="1" xfId="0" applyFont="1" applyFill="1" applyBorder="1" applyAlignment="1">
      <alignment horizontal="center" vertical="center"/>
    </xf>
    <xf numFmtId="0" fontId="10" fillId="0" borderId="4" xfId="0" applyFont="1" applyBorder="1" applyAlignment="1">
      <alignment horizontal="center"/>
    </xf>
    <xf numFmtId="0" fontId="10" fillId="0" borderId="2" xfId="0" applyFont="1" applyBorder="1" applyAlignment="1">
      <alignment horizontal="center"/>
    </xf>
    <xf numFmtId="0" fontId="10" fillId="0" borderId="13" xfId="0" applyFont="1" applyBorder="1" applyAlignment="1">
      <alignment horizontal="center"/>
    </xf>
    <xf numFmtId="0" fontId="26" fillId="0" borderId="0" xfId="0" applyFont="1" applyAlignment="1">
      <alignment horizontal="right" vertical="center" textRotation="90"/>
    </xf>
    <xf numFmtId="0" fontId="11" fillId="0" borderId="0" xfId="0" applyFont="1" applyAlignment="1">
      <alignment horizontal="left" indent="1"/>
    </xf>
    <xf numFmtId="0" fontId="11" fillId="0" borderId="0" xfId="0" applyFont="1" applyAlignment="1">
      <alignment horizontal="left" indent="2"/>
    </xf>
    <xf numFmtId="0" fontId="11" fillId="7" borderId="0" xfId="0" applyFont="1" applyFill="1" applyAlignment="1">
      <alignment horizontal="center" vertical="center"/>
    </xf>
    <xf numFmtId="9" fontId="11" fillId="7" borderId="0" xfId="0" applyNumberFormat="1" applyFont="1" applyFill="1" applyAlignment="1">
      <alignment horizontal="center" vertical="center"/>
    </xf>
    <xf numFmtId="164" fontId="0" fillId="7" borderId="0" xfId="0" applyNumberFormat="1" applyFill="1"/>
    <xf numFmtId="0" fontId="12" fillId="7" borderId="0" xfId="0" applyFont="1" applyFill="1" applyAlignment="1">
      <alignment horizontal="center" vertical="center"/>
    </xf>
    <xf numFmtId="0" fontId="11" fillId="7" borderId="0" xfId="0" applyFont="1" applyFill="1" applyAlignment="1">
      <alignment horizontal="left"/>
    </xf>
    <xf numFmtId="0" fontId="23" fillId="7" borderId="8" xfId="0" applyFont="1" applyFill="1" applyBorder="1" applyAlignment="1">
      <alignment horizontal="center"/>
    </xf>
    <xf numFmtId="0" fontId="11" fillId="0" borderId="0" xfId="0" pivotButton="1" applyFont="1"/>
    <xf numFmtId="0" fontId="11" fillId="0" borderId="0" xfId="0" applyFont="1" applyAlignment="1">
      <alignment horizontal="center" wrapText="1"/>
    </xf>
    <xf numFmtId="0" fontId="3" fillId="4" borderId="0" xfId="0" applyFont="1" applyFill="1" applyAlignment="1">
      <alignment horizontal="center" vertical="center"/>
    </xf>
    <xf numFmtId="0" fontId="3" fillId="3" borderId="0" xfId="0" applyFont="1" applyFill="1" applyAlignment="1">
      <alignment horizontal="center" vertical="center"/>
    </xf>
    <xf numFmtId="0" fontId="7" fillId="13" borderId="0" xfId="0" applyFont="1" applyFill="1" applyAlignment="1">
      <alignment horizontal="center" vertical="center"/>
    </xf>
    <xf numFmtId="0" fontId="7" fillId="2" borderId="0" xfId="0" applyFont="1" applyFill="1" applyAlignment="1">
      <alignment horizontal="center" vertical="center"/>
    </xf>
    <xf numFmtId="0" fontId="11" fillId="7" borderId="0" xfId="0" applyFont="1" applyFill="1"/>
    <xf numFmtId="0" fontId="3" fillId="7" borderId="0" xfId="0" applyFont="1" applyFill="1"/>
    <xf numFmtId="0" fontId="7" fillId="8" borderId="0" xfId="0" applyFont="1" applyFill="1" applyAlignment="1">
      <alignment horizontal="center" vertical="center"/>
    </xf>
    <xf numFmtId="0" fontId="7" fillId="9" borderId="0" xfId="0" applyFont="1" applyFill="1" applyAlignment="1">
      <alignment horizontal="center" vertical="center"/>
    </xf>
    <xf numFmtId="0" fontId="7" fillId="10" borderId="0" xfId="0" applyFont="1" applyFill="1" applyAlignment="1">
      <alignment horizontal="center" vertical="center"/>
    </xf>
    <xf numFmtId="0" fontId="33" fillId="7" borderId="0" xfId="0" applyFont="1" applyFill="1"/>
    <xf numFmtId="0" fontId="33" fillId="7" borderId="11" xfId="0" applyFont="1" applyFill="1" applyBorder="1"/>
    <xf numFmtId="0" fontId="16" fillId="7" borderId="0" xfId="0" applyFont="1" applyFill="1" applyAlignment="1">
      <alignment horizontal="center"/>
    </xf>
    <xf numFmtId="9" fontId="16" fillId="7" borderId="0" xfId="0" applyNumberFormat="1" applyFont="1" applyFill="1" applyAlignment="1">
      <alignment horizontal="center"/>
    </xf>
    <xf numFmtId="0" fontId="36" fillId="7" borderId="0" xfId="0" applyFont="1" applyFill="1" applyAlignment="1">
      <alignment horizontal="center" vertical="center"/>
    </xf>
    <xf numFmtId="0" fontId="37" fillId="7" borderId="0" xfId="0" applyFont="1" applyFill="1" applyAlignment="1">
      <alignment horizontal="left" vertical="center"/>
    </xf>
    <xf numFmtId="0" fontId="37" fillId="7" borderId="0" xfId="0" applyFont="1" applyFill="1"/>
    <xf numFmtId="0" fontId="38" fillId="6" borderId="1" xfId="0" applyFont="1" applyFill="1" applyBorder="1" applyAlignment="1">
      <alignment horizontal="center" vertical="center"/>
    </xf>
    <xf numFmtId="0" fontId="39" fillId="4" borderId="1" xfId="0" applyFont="1" applyFill="1" applyBorder="1" applyAlignment="1">
      <alignment horizontal="center" vertical="center"/>
    </xf>
    <xf numFmtId="0" fontId="39" fillId="3" borderId="1" xfId="0" applyFont="1" applyFill="1" applyBorder="1" applyAlignment="1">
      <alignment horizontal="center" vertical="center"/>
    </xf>
    <xf numFmtId="0" fontId="38" fillId="2" borderId="1" xfId="0" applyFont="1" applyFill="1" applyBorder="1" applyAlignment="1">
      <alignment horizontal="center" vertical="center"/>
    </xf>
    <xf numFmtId="0" fontId="40" fillId="10" borderId="1" xfId="0" applyFont="1" applyFill="1" applyBorder="1" applyAlignment="1">
      <alignment horizontal="center" vertical="center"/>
    </xf>
    <xf numFmtId="0" fontId="40" fillId="9" borderId="1" xfId="0" applyFont="1" applyFill="1" applyBorder="1" applyAlignment="1">
      <alignment horizontal="center" vertical="center"/>
    </xf>
    <xf numFmtId="0" fontId="38" fillId="8" borderId="1" xfId="0" applyFont="1" applyFill="1" applyBorder="1" applyAlignment="1">
      <alignment horizontal="center" vertical="center"/>
    </xf>
    <xf numFmtId="164" fontId="11" fillId="7" borderId="0" xfId="0" applyNumberFormat="1" applyFont="1" applyFill="1"/>
    <xf numFmtId="164" fontId="11" fillId="0" borderId="0" xfId="0" applyNumberFormat="1" applyFont="1"/>
    <xf numFmtId="0" fontId="13" fillId="10" borderId="5" xfId="0" applyFont="1" applyFill="1" applyBorder="1" applyAlignment="1">
      <alignment horizontal="center" vertical="center"/>
    </xf>
    <xf numFmtId="0" fontId="27" fillId="7" borderId="0" xfId="0" applyFont="1" applyFill="1" applyAlignment="1">
      <alignment horizontal="center"/>
    </xf>
    <xf numFmtId="164" fontId="11" fillId="0" borderId="0" xfId="0" applyNumberFormat="1" applyFont="1" applyAlignment="1">
      <alignment horizontal="center" vertical="center" wrapText="1"/>
    </xf>
    <xf numFmtId="0" fontId="11" fillId="7" borderId="0" xfId="0" applyFont="1" applyFill="1" applyAlignment="1">
      <alignment horizontal="center" vertical="center" wrapText="1"/>
    </xf>
    <xf numFmtId="0" fontId="1" fillId="3" borderId="20" xfId="0" applyFont="1" applyFill="1" applyBorder="1" applyAlignment="1">
      <alignment horizontal="center" vertical="center"/>
    </xf>
    <xf numFmtId="0" fontId="1" fillId="20" borderId="21" xfId="0" applyFont="1" applyFill="1"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23" xfId="0" applyBorder="1" applyAlignment="1">
      <alignment horizontal="center" vertical="center"/>
    </xf>
    <xf numFmtId="0" fontId="41" fillId="19" borderId="24" xfId="0" applyFont="1" applyFill="1" applyBorder="1"/>
    <xf numFmtId="0" fontId="0" fillId="0" borderId="25" xfId="0" applyBorder="1" applyAlignment="1">
      <alignment vertical="center" wrapText="1"/>
    </xf>
    <xf numFmtId="0" fontId="47" fillId="7" borderId="0" xfId="0" applyFont="1" applyFill="1"/>
    <xf numFmtId="0" fontId="48" fillId="7" borderId="0" xfId="0" applyFont="1" applyFill="1"/>
    <xf numFmtId="0" fontId="41" fillId="19" borderId="26" xfId="0" applyFont="1" applyFill="1" applyBorder="1" applyAlignment="1">
      <alignment horizontal="center" vertical="center"/>
    </xf>
    <xf numFmtId="0" fontId="0" fillId="0" borderId="26" xfId="0" applyBorder="1" applyAlignment="1">
      <alignment horizontal="center" vertical="center"/>
    </xf>
    <xf numFmtId="0" fontId="33" fillId="0" borderId="26" xfId="0" applyFont="1" applyBorder="1" applyAlignment="1">
      <alignment horizontal="center" vertical="center"/>
    </xf>
    <xf numFmtId="0" fontId="33" fillId="0" borderId="27" xfId="0" applyFont="1" applyBorder="1" applyAlignment="1">
      <alignment horizontal="center" vertical="center"/>
    </xf>
    <xf numFmtId="0" fontId="33" fillId="0" borderId="20" xfId="0" applyFont="1" applyBorder="1" applyAlignment="1">
      <alignment horizontal="center" vertical="center"/>
    </xf>
    <xf numFmtId="0" fontId="33" fillId="0" borderId="22" xfId="0" applyFont="1" applyBorder="1" applyAlignment="1">
      <alignment horizontal="center" vertical="center"/>
    </xf>
    <xf numFmtId="0" fontId="50" fillId="0" borderId="0" xfId="0" applyFont="1"/>
    <xf numFmtId="0" fontId="50" fillId="7" borderId="0" xfId="0" applyFont="1" applyFill="1"/>
    <xf numFmtId="0" fontId="50" fillId="7" borderId="0" xfId="0" applyFont="1" applyFill="1" applyAlignment="1">
      <alignment horizontal="right"/>
    </xf>
    <xf numFmtId="0" fontId="56" fillId="17" borderId="1" xfId="0" applyFont="1" applyFill="1" applyBorder="1" applyAlignment="1">
      <alignment horizontal="center" vertical="center" wrapText="1"/>
    </xf>
    <xf numFmtId="0" fontId="43" fillId="12" borderId="1" xfId="0" applyFont="1" applyFill="1" applyBorder="1" applyAlignment="1">
      <alignment horizontal="center" vertical="center"/>
    </xf>
    <xf numFmtId="0" fontId="0" fillId="7" borderId="0" xfId="0" applyFill="1" applyAlignment="1">
      <alignment vertical="top"/>
    </xf>
    <xf numFmtId="0" fontId="0" fillId="7" borderId="0" xfId="0" applyFill="1" applyAlignment="1">
      <alignment vertical="center"/>
    </xf>
    <xf numFmtId="0" fontId="0" fillId="7" borderId="0" xfId="0" applyFill="1" applyAlignment="1">
      <alignment horizontal="center" vertical="center"/>
    </xf>
    <xf numFmtId="0" fontId="0" fillId="0" borderId="0" xfId="0" applyAlignment="1">
      <alignment vertical="center"/>
    </xf>
    <xf numFmtId="0" fontId="1" fillId="0" borderId="0" xfId="0" applyFont="1" applyAlignment="1">
      <alignment vertical="center"/>
    </xf>
    <xf numFmtId="0" fontId="58" fillId="7" borderId="0" xfId="0" applyFont="1" applyFill="1" applyAlignment="1">
      <alignment vertical="center"/>
    </xf>
    <xf numFmtId="0" fontId="59" fillId="7" borderId="0" xfId="0" applyFont="1" applyFill="1" applyAlignment="1">
      <alignment vertical="center"/>
    </xf>
    <xf numFmtId="0" fontId="57" fillId="7" borderId="0" xfId="0" applyFont="1" applyFill="1" applyAlignment="1">
      <alignment vertical="center" wrapText="1"/>
    </xf>
    <xf numFmtId="0" fontId="57" fillId="7" borderId="0" xfId="0" applyFont="1" applyFill="1" applyAlignment="1">
      <alignment vertical="center"/>
    </xf>
    <xf numFmtId="0" fontId="0" fillId="7" borderId="0" xfId="0" applyFill="1" applyAlignment="1">
      <alignment vertical="center" wrapText="1"/>
    </xf>
    <xf numFmtId="0" fontId="46" fillId="0" borderId="0" xfId="0" applyFont="1" applyAlignment="1">
      <alignment vertical="center"/>
    </xf>
    <xf numFmtId="0" fontId="60" fillId="0" borderId="0" xfId="0" applyFont="1" applyAlignment="1">
      <alignment horizontal="right" vertical="center"/>
    </xf>
    <xf numFmtId="0" fontId="61" fillId="0" borderId="0" xfId="1" applyFont="1" applyAlignment="1">
      <alignment vertical="center"/>
    </xf>
    <xf numFmtId="17" fontId="46" fillId="0" borderId="0" xfId="0" applyNumberFormat="1" applyFont="1" applyAlignment="1">
      <alignment vertical="center"/>
    </xf>
    <xf numFmtId="0" fontId="50" fillId="7" borderId="0" xfId="0" applyFont="1" applyFill="1" applyAlignment="1">
      <alignment horizontal="left" vertical="center" wrapText="1"/>
    </xf>
    <xf numFmtId="0" fontId="13" fillId="7" borderId="0" xfId="0" applyFont="1" applyFill="1" applyAlignment="1">
      <alignment horizontal="center" vertical="center"/>
    </xf>
    <xf numFmtId="0" fontId="11" fillId="7" borderId="1" xfId="0" applyFont="1" applyFill="1" applyBorder="1" applyAlignment="1">
      <alignment horizontal="center" vertical="center"/>
    </xf>
    <xf numFmtId="164" fontId="11" fillId="7" borderId="1" xfId="0" applyNumberFormat="1" applyFont="1" applyFill="1" applyBorder="1" applyAlignment="1">
      <alignment horizontal="center" vertical="center"/>
    </xf>
    <xf numFmtId="0" fontId="0" fillId="0" borderId="0" xfId="0" applyAlignment="1">
      <alignment horizontal="right"/>
    </xf>
    <xf numFmtId="0" fontId="11" fillId="0" borderId="0" xfId="0" applyFont="1" applyAlignment="1">
      <alignment horizontal="left" vertical="center" wrapText="1"/>
    </xf>
    <xf numFmtId="0" fontId="10" fillId="21" borderId="0" xfId="0" applyFont="1" applyFill="1" applyAlignment="1">
      <alignment vertical="top" wrapText="1"/>
    </xf>
    <xf numFmtId="0" fontId="4" fillId="7" borderId="20" xfId="0" applyFont="1" applyFill="1" applyBorder="1" applyAlignment="1">
      <alignment vertical="center"/>
    </xf>
    <xf numFmtId="0" fontId="4" fillId="7" borderId="1" xfId="0" applyFont="1" applyFill="1" applyBorder="1" applyAlignment="1">
      <alignment vertical="center"/>
    </xf>
    <xf numFmtId="0" fontId="4" fillId="7" borderId="21" xfId="0" applyFont="1" applyFill="1" applyBorder="1" applyAlignment="1">
      <alignment vertical="center"/>
    </xf>
    <xf numFmtId="0" fontId="3" fillId="7" borderId="20" xfId="0" applyFont="1" applyFill="1" applyBorder="1" applyAlignment="1">
      <alignment vertical="center"/>
    </xf>
    <xf numFmtId="0" fontId="3" fillId="7" borderId="1" xfId="0" applyFont="1" applyFill="1" applyBorder="1" applyAlignment="1">
      <alignment vertical="center"/>
    </xf>
    <xf numFmtId="0" fontId="3" fillId="7" borderId="21" xfId="0" applyFont="1" applyFill="1" applyBorder="1" applyAlignment="1">
      <alignment vertical="center"/>
    </xf>
    <xf numFmtId="0" fontId="3" fillId="7" borderId="32" xfId="0" applyFont="1" applyFill="1" applyBorder="1" applyAlignment="1">
      <alignment vertical="center"/>
    </xf>
    <xf numFmtId="0" fontId="3" fillId="7" borderId="3" xfId="0" applyFont="1" applyFill="1" applyBorder="1" applyAlignment="1">
      <alignment vertical="center"/>
    </xf>
    <xf numFmtId="0" fontId="3" fillId="7" borderId="33" xfId="0" applyFont="1" applyFill="1" applyBorder="1" applyAlignment="1">
      <alignment vertical="center"/>
    </xf>
    <xf numFmtId="0" fontId="46" fillId="7" borderId="0" xfId="0" applyFont="1" applyFill="1"/>
    <xf numFmtId="0" fontId="44" fillId="7" borderId="0" xfId="0" applyFont="1" applyFill="1"/>
    <xf numFmtId="0" fontId="57" fillId="7" borderId="0" xfId="0" applyFont="1" applyFill="1" applyAlignment="1">
      <alignment vertical="center" wrapText="1"/>
    </xf>
    <xf numFmtId="0" fontId="0" fillId="7" borderId="0" xfId="0" applyFill="1" applyAlignment="1">
      <alignment vertical="center" wrapText="1"/>
    </xf>
    <xf numFmtId="0" fontId="0" fillId="7" borderId="18" xfId="0" applyFill="1" applyBorder="1" applyAlignment="1">
      <alignment vertical="center" wrapText="1"/>
    </xf>
    <xf numFmtId="0" fontId="0" fillId="7" borderId="19" xfId="0" applyFill="1" applyBorder="1" applyAlignment="1">
      <alignment vertical="center" wrapText="1"/>
    </xf>
    <xf numFmtId="0" fontId="1" fillId="3" borderId="16" xfId="0" applyFont="1" applyFill="1" applyBorder="1"/>
    <xf numFmtId="0" fontId="1" fillId="3" borderId="17" xfId="0" applyFont="1" applyFill="1" applyBorder="1"/>
    <xf numFmtId="0" fontId="0" fillId="7" borderId="19" xfId="0" applyFill="1" applyBorder="1" applyAlignment="1">
      <alignment vertical="center"/>
    </xf>
    <xf numFmtId="0" fontId="51" fillId="7" borderId="0" xfId="0" applyFont="1" applyFill="1" applyAlignment="1">
      <alignment vertical="center" wrapText="1"/>
    </xf>
    <xf numFmtId="0" fontId="0" fillId="0" borderId="0" xfId="0" applyAlignment="1">
      <alignment vertical="center" wrapText="1"/>
    </xf>
    <xf numFmtId="0" fontId="51" fillId="7" borderId="0" xfId="0" applyFont="1" applyFill="1" applyAlignment="1">
      <alignment wrapText="1"/>
    </xf>
    <xf numFmtId="0" fontId="0" fillId="0" borderId="0" xfId="0" applyAlignment="1">
      <alignment wrapText="1"/>
    </xf>
    <xf numFmtId="0" fontId="50" fillId="7" borderId="0" xfId="0" applyFont="1" applyFill="1" applyAlignment="1">
      <alignment horizontal="left" vertical="center" wrapText="1"/>
    </xf>
    <xf numFmtId="0" fontId="51" fillId="7" borderId="0" xfId="0" applyFont="1" applyFill="1" applyAlignment="1">
      <alignment horizontal="left" vertical="center" wrapText="1"/>
    </xf>
    <xf numFmtId="0" fontId="32" fillId="7" borderId="0" xfId="0" applyFont="1" applyFill="1" applyAlignment="1">
      <alignment horizontal="right" vertical="center" textRotation="90"/>
    </xf>
    <xf numFmtId="0" fontId="32" fillId="0" borderId="0" xfId="0" applyFont="1" applyAlignment="1">
      <alignment horizontal="right" vertical="center" textRotation="90"/>
    </xf>
    <xf numFmtId="0" fontId="32" fillId="7" borderId="0" xfId="0" applyFont="1" applyFill="1" applyAlignment="1">
      <alignment horizontal="center" vertical="center"/>
    </xf>
    <xf numFmtId="0" fontId="12" fillId="4" borderId="7" xfId="0" applyFont="1" applyFill="1" applyBorder="1" applyAlignment="1">
      <alignment horizontal="center" vertical="center"/>
    </xf>
    <xf numFmtId="0" fontId="12" fillId="4" borderId="10" xfId="0" applyFont="1" applyFill="1" applyBorder="1" applyAlignment="1">
      <alignment horizontal="center" vertical="center"/>
    </xf>
    <xf numFmtId="0" fontId="13" fillId="13" borderId="5" xfId="0" applyFont="1" applyFill="1" applyBorder="1" applyAlignment="1">
      <alignment horizontal="center" vertical="center"/>
    </xf>
    <xf numFmtId="0" fontId="0" fillId="13" borderId="5" xfId="0" applyFill="1" applyBorder="1" applyAlignment="1">
      <alignment horizontal="center" vertical="center"/>
    </xf>
    <xf numFmtId="0" fontId="12" fillId="3" borderId="7" xfId="0" applyFont="1" applyFill="1" applyBorder="1" applyAlignment="1">
      <alignment horizontal="center" vertical="center"/>
    </xf>
    <xf numFmtId="0" fontId="12" fillId="3" borderId="10" xfId="0" applyFont="1" applyFill="1" applyBorder="1" applyAlignment="1">
      <alignment horizontal="center" vertical="center"/>
    </xf>
    <xf numFmtId="0" fontId="12" fillId="3" borderId="12" xfId="0" applyFont="1" applyFill="1" applyBorder="1" applyAlignment="1">
      <alignment horizontal="center" vertical="center"/>
    </xf>
    <xf numFmtId="0" fontId="12" fillId="3" borderId="14" xfId="0" applyFont="1" applyFill="1" applyBorder="1" applyAlignment="1">
      <alignment horizontal="center" vertical="center"/>
    </xf>
    <xf numFmtId="0" fontId="12" fillId="4" borderId="12" xfId="0" applyFont="1" applyFill="1" applyBorder="1" applyAlignment="1">
      <alignment horizontal="center" vertical="center"/>
    </xf>
    <xf numFmtId="0" fontId="12" fillId="4" borderId="14" xfId="0" applyFont="1" applyFill="1" applyBorder="1" applyAlignment="1">
      <alignment horizontal="center" vertical="center"/>
    </xf>
    <xf numFmtId="0" fontId="35" fillId="0" borderId="0" xfId="0" applyFont="1" applyAlignment="1">
      <alignment horizontal="center" vertical="center" wrapText="1"/>
    </xf>
    <xf numFmtId="0" fontId="0" fillId="0" borderId="0" xfId="0" applyAlignment="1">
      <alignment horizontal="center" vertical="center"/>
    </xf>
    <xf numFmtId="0" fontId="12" fillId="7" borderId="0" xfId="0" applyFont="1" applyFill="1" applyAlignment="1">
      <alignment horizontal="center" vertical="center"/>
    </xf>
    <xf numFmtId="0" fontId="0" fillId="0" borderId="0" xfId="0"/>
    <xf numFmtId="0" fontId="23" fillId="7" borderId="0" xfId="0" applyFont="1" applyFill="1" applyAlignment="1">
      <alignment horizontal="center" vertical="center"/>
    </xf>
    <xf numFmtId="0" fontId="33" fillId="7" borderId="0" xfId="0" applyFont="1" applyFill="1" applyAlignment="1">
      <alignment vertical="center"/>
    </xf>
    <xf numFmtId="0" fontId="10" fillId="18" borderId="1" xfId="0" applyFont="1" applyFill="1" applyBorder="1" applyAlignment="1">
      <alignment horizontal="center" vertical="center"/>
    </xf>
    <xf numFmtId="0" fontId="0" fillId="0" borderId="1" xfId="0" applyBorder="1"/>
    <xf numFmtId="0" fontId="10" fillId="0" borderId="1" xfId="0" applyFont="1" applyBorder="1" applyAlignment="1">
      <alignment horizontal="center" vertical="center"/>
    </xf>
    <xf numFmtId="0" fontId="0" fillId="7" borderId="2" xfId="0" applyFill="1" applyBorder="1" applyAlignment="1">
      <alignment horizontal="center" vertical="center"/>
    </xf>
    <xf numFmtId="0" fontId="0" fillId="0" borderId="2" xfId="0" applyBorder="1" applyAlignment="1">
      <alignment horizontal="center" vertical="center"/>
    </xf>
    <xf numFmtId="0" fontId="0" fillId="0" borderId="2" xfId="0" applyBorder="1"/>
    <xf numFmtId="0" fontId="29" fillId="7" borderId="0" xfId="0" applyFont="1" applyFill="1" applyAlignment="1">
      <alignment horizontal="right" vertical="center" textRotation="90"/>
    </xf>
    <xf numFmtId="0" fontId="28" fillId="7" borderId="0" xfId="0" applyFont="1" applyFill="1" applyAlignment="1">
      <alignment horizontal="center" vertical="center"/>
    </xf>
    <xf numFmtId="0" fontId="34" fillId="7" borderId="0" xfId="0" applyFont="1" applyFill="1" applyAlignment="1">
      <alignment horizontal="center"/>
    </xf>
    <xf numFmtId="0" fontId="0" fillId="0" borderId="0" xfId="0" applyAlignment="1">
      <alignment horizontal="center"/>
    </xf>
    <xf numFmtId="0" fontId="36" fillId="7" borderId="0" xfId="0" applyFont="1" applyFill="1" applyAlignment="1">
      <alignment horizontal="center" vertical="center"/>
    </xf>
    <xf numFmtId="0" fontId="13" fillId="13" borderId="7" xfId="0" applyFont="1" applyFill="1" applyBorder="1" applyAlignment="1">
      <alignment horizontal="center" vertical="center"/>
    </xf>
    <xf numFmtId="0" fontId="13" fillId="13" borderId="10"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10" xfId="0" applyFont="1" applyFill="1" applyBorder="1" applyAlignment="1">
      <alignment horizontal="center" vertical="center"/>
    </xf>
    <xf numFmtId="0" fontId="13" fillId="2" borderId="6" xfId="0" applyFont="1" applyFill="1" applyBorder="1" applyAlignment="1">
      <alignment horizontal="center" vertical="center"/>
    </xf>
    <xf numFmtId="0" fontId="13" fillId="2" borderId="15" xfId="0" applyFont="1" applyFill="1" applyBorder="1" applyAlignment="1">
      <alignment horizontal="center" vertical="center"/>
    </xf>
    <xf numFmtId="0" fontId="31" fillId="7" borderId="34" xfId="0" applyFont="1" applyFill="1" applyBorder="1" applyAlignment="1">
      <alignment horizontal="center" vertical="center"/>
    </xf>
    <xf numFmtId="0" fontId="0" fillId="0" borderId="35" xfId="0" applyBorder="1"/>
    <xf numFmtId="0" fontId="31" fillId="7" borderId="18" xfId="0" applyFont="1" applyFill="1" applyBorder="1" applyAlignment="1">
      <alignment horizontal="center" vertical="center"/>
    </xf>
    <xf numFmtId="0" fontId="0" fillId="0" borderId="36" xfId="0" applyBorder="1"/>
    <xf numFmtId="0" fontId="64" fillId="22" borderId="16" xfId="0" applyFont="1" applyFill="1" applyBorder="1" applyAlignment="1">
      <alignment horizontal="center" vertical="center"/>
    </xf>
    <xf numFmtId="0" fontId="0" fillId="22" borderId="28" xfId="0" applyFill="1" applyBorder="1" applyAlignment="1">
      <alignment horizontal="center" vertical="center"/>
    </xf>
    <xf numFmtId="0" fontId="0" fillId="22" borderId="17" xfId="0" applyFill="1" applyBorder="1" applyAlignment="1">
      <alignment horizontal="center" vertical="center"/>
    </xf>
    <xf numFmtId="0" fontId="0" fillId="22" borderId="29" xfId="0" applyFill="1" applyBorder="1" applyAlignment="1">
      <alignment horizontal="center" vertical="center"/>
    </xf>
    <xf numFmtId="0" fontId="0" fillId="22" borderId="30" xfId="0" applyFill="1" applyBorder="1" applyAlignment="1">
      <alignment horizontal="center" vertical="center"/>
    </xf>
    <xf numFmtId="0" fontId="0" fillId="22" borderId="31" xfId="0" applyFill="1" applyBorder="1" applyAlignment="1">
      <alignment horizontal="center" vertical="center"/>
    </xf>
    <xf numFmtId="0" fontId="3" fillId="7" borderId="13" xfId="0" applyFont="1" applyFill="1" applyBorder="1" applyAlignment="1">
      <alignment vertical="center" wrapText="1"/>
    </xf>
    <xf numFmtId="0" fontId="3" fillId="7" borderId="2" xfId="0" applyFont="1" applyFill="1" applyBorder="1" applyAlignment="1">
      <alignment vertical="center" wrapText="1"/>
    </xf>
    <xf numFmtId="0" fontId="3" fillId="7" borderId="0" xfId="0" applyFont="1" applyFill="1" applyAlignment="1">
      <alignment vertical="center" wrapText="1"/>
    </xf>
    <xf numFmtId="0" fontId="3" fillId="7" borderId="37" xfId="0" applyFont="1" applyFill="1" applyBorder="1" applyAlignment="1">
      <alignment vertical="center" wrapText="1"/>
    </xf>
    <xf numFmtId="0" fontId="3" fillId="7" borderId="39" xfId="0" applyFont="1" applyFill="1" applyBorder="1" applyAlignment="1">
      <alignment vertical="center" wrapText="1"/>
    </xf>
    <xf numFmtId="0" fontId="3" fillId="7" borderId="40" xfId="0" applyFont="1" applyFill="1" applyBorder="1" applyAlignment="1">
      <alignment vertical="center" wrapText="1"/>
    </xf>
    <xf numFmtId="0" fontId="3" fillId="7" borderId="19" xfId="0" applyFont="1" applyFill="1" applyBorder="1" applyAlignment="1">
      <alignment vertical="center" wrapText="1"/>
    </xf>
    <xf numFmtId="0" fontId="3" fillId="7" borderId="38" xfId="0" applyFont="1" applyFill="1" applyBorder="1" applyAlignment="1">
      <alignment vertical="center" wrapText="1"/>
    </xf>
    <xf numFmtId="0" fontId="63" fillId="7" borderId="0" xfId="0" applyFont="1" applyFill="1" applyAlignment="1">
      <alignment horizontal="center" vertical="center"/>
    </xf>
    <xf numFmtId="0" fontId="0" fillId="7" borderId="0" xfId="0" applyFill="1" applyAlignment="1">
      <alignment horizontal="center" vertical="center"/>
    </xf>
    <xf numFmtId="0" fontId="1" fillId="11" borderId="1" xfId="0" applyFont="1" applyFill="1" applyBorder="1" applyAlignment="1">
      <alignment horizontal="center" vertical="center"/>
    </xf>
    <xf numFmtId="0" fontId="0" fillId="11" borderId="1" xfId="0" applyFill="1" applyBorder="1" applyAlignment="1">
      <alignment horizontal="center" vertical="center"/>
    </xf>
    <xf numFmtId="0" fontId="12" fillId="0" borderId="1" xfId="0" applyFont="1" applyBorder="1" applyAlignment="1">
      <alignment horizontal="center" vertical="center"/>
    </xf>
    <xf numFmtId="0" fontId="0" fillId="0" borderId="1" xfId="0" applyBorder="1" applyAlignment="1">
      <alignment horizontal="center" vertical="center"/>
    </xf>
    <xf numFmtId="0" fontId="8" fillId="11" borderId="1" xfId="0" applyFont="1" applyFill="1" applyBorder="1" applyAlignment="1">
      <alignment horizontal="center" vertical="center"/>
    </xf>
    <xf numFmtId="0" fontId="0" fillId="11" borderId="1" xfId="0" applyFill="1" applyBorder="1" applyAlignment="1">
      <alignment vertical="center"/>
    </xf>
    <xf numFmtId="0" fontId="11" fillId="0" borderId="1" xfId="0" applyFont="1" applyBorder="1" applyAlignment="1">
      <alignment horizontal="center" vertical="center"/>
    </xf>
    <xf numFmtId="0" fontId="11" fillId="0" borderId="1" xfId="0" applyFont="1" applyBorder="1" applyAlignment="1">
      <alignment horizontal="left" vertical="center" wrapText="1"/>
    </xf>
    <xf numFmtId="0" fontId="11" fillId="0" borderId="1" xfId="0" applyFont="1" applyBorder="1" applyAlignment="1">
      <alignment horizontal="left" vertical="center"/>
    </xf>
    <xf numFmtId="0" fontId="1" fillId="11" borderId="1" xfId="0" applyFont="1" applyFill="1" applyBorder="1" applyAlignment="1">
      <alignment vertical="center"/>
    </xf>
    <xf numFmtId="0" fontId="12" fillId="11" borderId="1" xfId="0" applyFont="1" applyFill="1" applyBorder="1" applyAlignment="1">
      <alignment horizontal="center" vertical="center"/>
    </xf>
    <xf numFmtId="0" fontId="11" fillId="7" borderId="0" xfId="0" applyNumberFormat="1" applyFont="1" applyFill="1" applyAlignment="1">
      <alignment horizontal="center"/>
    </xf>
    <xf numFmtId="0" fontId="11" fillId="0" borderId="0" xfId="0" applyNumberFormat="1" applyFont="1" applyAlignment="1">
      <alignment horizontal="center"/>
    </xf>
  </cellXfs>
  <cellStyles count="2">
    <cellStyle name="Hyperlink" xfId="1" builtinId="8"/>
    <cellStyle name="Normal" xfId="0" builtinId="0"/>
  </cellStyles>
  <dxfs count="199">
    <dxf>
      <alignment wrapText="1"/>
    </dxf>
    <dxf>
      <alignment wrapText="1"/>
    </dxf>
    <dxf>
      <alignment vertical="center"/>
    </dxf>
    <dxf>
      <alignment vertical="center"/>
    </dxf>
    <dxf>
      <alignment horizontal="center"/>
    </dxf>
    <dxf>
      <alignment horizontal="center"/>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alignment horizontal="center"/>
    </dxf>
    <dxf>
      <fill>
        <patternFill>
          <bgColor theme="0"/>
        </patternFill>
      </fill>
    </dxf>
    <dxf>
      <fill>
        <patternFill>
          <bgColor theme="0"/>
        </patternFill>
      </fill>
    </dxf>
    <dxf>
      <numFmt numFmtId="164" formatCode="&quot;$&quot;#,##0"/>
    </dxf>
    <dxf>
      <alignment wrapText="1"/>
    </dxf>
    <dxf>
      <font>
        <b val="0"/>
        <i val="0"/>
        <strike val="0"/>
        <condense val="0"/>
        <extend val="0"/>
        <outline val="0"/>
        <shadow val="0"/>
        <u val="none"/>
        <vertAlign val="baseline"/>
        <sz val="9"/>
        <color theme="1"/>
        <name val="Calibri"/>
        <family val="2"/>
        <scheme val="minor"/>
      </font>
      <alignment horizontal="center" vertical="bottom" textRotation="0" wrapText="0" indent="0" justifyLastLine="0" shrinkToFit="0" readingOrder="0"/>
      <border diagonalUp="0" diagonalDown="0">
        <left/>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9"/>
        <color theme="1"/>
        <name val="Calibri"/>
        <family val="2"/>
        <scheme val="minor"/>
      </font>
      <alignment horizontal="center"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9"/>
        <color theme="1"/>
        <name val="Calibri"/>
        <family val="2"/>
        <scheme val="minor"/>
      </font>
      <alignment horizontal="center" vertical="bottom" textRotation="0" wrapText="0" indent="0" justifyLastLine="0" shrinkToFit="0" readingOrder="0"/>
    </dxf>
    <dxf>
      <font>
        <b/>
        <i val="0"/>
        <color theme="1"/>
      </font>
      <fill>
        <patternFill>
          <bgColor rgb="FFFFC000"/>
        </patternFill>
      </fill>
    </dxf>
    <dxf>
      <font>
        <b/>
        <i val="0"/>
      </font>
      <fill>
        <patternFill>
          <bgColor rgb="FFFFFF00"/>
        </patternFill>
      </fill>
    </dxf>
    <dxf>
      <font>
        <b/>
        <i val="0"/>
        <color theme="1"/>
      </font>
      <fill>
        <patternFill>
          <bgColor theme="9" tint="0.59996337778862885"/>
        </patternFill>
      </fill>
    </dxf>
    <dxf>
      <font>
        <b/>
        <i val="0"/>
        <color theme="0"/>
      </font>
      <fill>
        <patternFill>
          <bgColor rgb="FF00B050"/>
        </patternFill>
      </fill>
    </dxf>
    <dxf>
      <font>
        <color theme="0"/>
      </font>
      <fill>
        <patternFill>
          <bgColor rgb="FFFF0000"/>
        </patternFill>
      </fill>
    </dxf>
    <dxf>
      <alignment wrapText="1"/>
    </dxf>
    <dxf>
      <numFmt numFmtId="164" formatCode="&quot;$&quot;#,##0"/>
    </dxf>
    <dxf>
      <fill>
        <patternFill>
          <bgColor theme="0"/>
        </patternFill>
      </fill>
    </dxf>
    <dxf>
      <fill>
        <patternFill>
          <bgColor theme="0"/>
        </patternFill>
      </fill>
    </dxf>
    <dxf>
      <alignment horizontal="center"/>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alignment horizontal="center"/>
    </dxf>
    <dxf>
      <alignment horizontal="center"/>
    </dxf>
    <dxf>
      <alignment vertical="center"/>
    </dxf>
    <dxf>
      <alignment vertical="center"/>
    </dxf>
    <dxf>
      <alignment wrapText="1"/>
    </dxf>
    <dxf>
      <alignment wrapText="1"/>
    </dxf>
    <dxf>
      <font>
        <color theme="0"/>
      </font>
      <fill>
        <patternFill>
          <bgColor rgb="FFFF0000"/>
        </patternFill>
      </fill>
    </dxf>
    <dxf>
      <font>
        <color rgb="FF00B050"/>
      </font>
    </dxf>
    <dxf>
      <font>
        <strike val="0"/>
        <outline val="0"/>
        <shadow val="0"/>
        <u val="none"/>
        <vertAlign val="baseline"/>
        <sz val="10"/>
        <name val="Calibri"/>
        <family val="2"/>
        <scheme val="minor"/>
      </font>
      <alignment horizontal="center" vertical="bottom"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center" vertical="bottom" textRotation="0" wrapText="1" indent="0" justifyLastLine="0" shrinkToFit="0" readingOrder="0"/>
    </dxf>
    <dxf>
      <font>
        <b val="0"/>
        <i val="0"/>
        <strike val="0"/>
        <condense val="0"/>
        <extend val="0"/>
        <outline val="0"/>
        <shadow val="0"/>
        <u val="none"/>
        <vertAlign val="baseline"/>
        <sz val="10"/>
        <color theme="1"/>
        <name val="Calibri"/>
        <family val="2"/>
        <scheme val="minor"/>
      </font>
      <numFmt numFmtId="164" formatCode="&quot;$&quot;#,##0"/>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numFmt numFmtId="164" formatCode="&quot;$&quot;#,##0"/>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numFmt numFmtId="164" formatCode="&quot;$&quot;#,##0"/>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left"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numFmt numFmtId="0" formatCode="General"/>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numFmt numFmtId="0" formatCode="General"/>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numFmt numFmtId="164" formatCode="&quot;$&quot;#,##0"/>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numFmt numFmtId="0" formatCode="General"/>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font>
        <strike val="0"/>
        <outline val="0"/>
        <shadow val="0"/>
        <u val="none"/>
        <vertAlign val="baseline"/>
        <sz val="10"/>
        <name val="Calibri"/>
        <family val="2"/>
        <scheme val="minor"/>
      </font>
      <alignment horizontal="center" vertical="center" textRotation="0" wrapText="1" indent="0" justifyLastLine="0" shrinkToFit="0" readingOrder="0"/>
    </dxf>
    <dxf>
      <border>
        <bottom style="thin">
          <color indexed="64"/>
        </bottom>
      </border>
    </dxf>
    <dxf>
      <font>
        <b/>
        <i val="0"/>
        <strike val="0"/>
        <condense val="0"/>
        <extend val="0"/>
        <outline val="0"/>
        <shadow val="0"/>
        <u val="none"/>
        <vertAlign val="baseline"/>
        <sz val="10"/>
        <color auto="1"/>
        <name val="Calibri"/>
        <family val="2"/>
        <scheme val="minor"/>
      </font>
      <fill>
        <patternFill patternType="solid">
          <fgColor indexed="64"/>
          <bgColor theme="4" tint="0.79998168889431442"/>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color theme="0"/>
      </font>
      <fill>
        <patternFill>
          <bgColor rgb="FFFF0000"/>
        </patternFill>
      </fill>
    </dxf>
    <dxf>
      <font>
        <b/>
        <i val="0"/>
        <color theme="1"/>
      </font>
      <fill>
        <patternFill>
          <bgColor rgb="FFFFC000"/>
        </patternFill>
      </fill>
    </dxf>
    <dxf>
      <font>
        <b/>
        <i val="0"/>
        <color theme="1"/>
      </font>
      <fill>
        <patternFill>
          <bgColor theme="7" tint="0.79998168889431442"/>
        </patternFill>
      </fill>
    </dxf>
    <dxf>
      <font>
        <b/>
        <i val="0"/>
        <color theme="1"/>
      </font>
      <fill>
        <patternFill>
          <bgColor rgb="FF92D050"/>
        </patternFill>
      </fill>
    </dxf>
    <dxf>
      <font>
        <b/>
        <i val="0"/>
        <color rgb="FF00B050"/>
      </font>
    </dxf>
    <dxf>
      <font>
        <b/>
        <i val="0"/>
        <color rgb="FFFF0000"/>
      </font>
    </dxf>
    <dxf>
      <font>
        <b/>
        <i val="0"/>
        <color theme="0"/>
      </font>
      <fill>
        <patternFill>
          <bgColor rgb="FFFF0000"/>
        </patternFill>
      </fill>
    </dxf>
    <dxf>
      <font>
        <b/>
        <i val="0"/>
        <color theme="1"/>
      </font>
      <fill>
        <patternFill>
          <bgColor rgb="FFFFC000"/>
        </patternFill>
      </fill>
    </dxf>
    <dxf>
      <font>
        <b/>
        <i val="0"/>
        <color theme="1"/>
      </font>
      <fill>
        <patternFill>
          <bgColor theme="7" tint="0.79998168889431442"/>
        </patternFill>
      </fill>
    </dxf>
    <dxf>
      <font>
        <b/>
        <i val="0"/>
        <color theme="1"/>
      </font>
      <fill>
        <patternFill>
          <bgColor rgb="FF92D050"/>
        </patternFill>
      </fill>
    </dxf>
    <dxf>
      <font>
        <b/>
        <i val="0"/>
        <color theme="1"/>
      </font>
      <fill>
        <patternFill>
          <bgColor rgb="FF92D050"/>
        </patternFill>
      </fill>
    </dxf>
    <dxf>
      <font>
        <b/>
        <i val="0"/>
        <color theme="1"/>
      </font>
      <fill>
        <patternFill>
          <bgColor theme="7" tint="0.39994506668294322"/>
        </patternFill>
      </fill>
    </dxf>
    <dxf>
      <font>
        <b/>
        <i val="0"/>
        <color theme="0"/>
      </font>
      <fill>
        <patternFill>
          <bgColor rgb="FFFF0000"/>
        </patternFill>
      </fill>
    </dxf>
    <dxf>
      <font>
        <b/>
        <i val="0"/>
        <color theme="0"/>
      </font>
      <fill>
        <patternFill>
          <bgColor rgb="FFFF0000"/>
        </patternFill>
      </fill>
      <border>
        <vertical/>
        <horizontal/>
      </border>
    </dxf>
    <dxf>
      <font>
        <b/>
        <i val="0"/>
        <color auto="1"/>
      </font>
      <fill>
        <patternFill>
          <bgColor rgb="FFFFC000"/>
        </patternFill>
      </fill>
    </dxf>
    <dxf>
      <font>
        <b/>
        <i val="0"/>
        <color theme="1"/>
      </font>
      <fill>
        <patternFill>
          <bgColor rgb="FFFFFF00"/>
        </patternFill>
      </fill>
    </dxf>
    <dxf>
      <font>
        <b/>
        <i val="0"/>
        <color auto="1"/>
      </font>
      <fill>
        <patternFill>
          <bgColor rgb="FF92D050"/>
        </patternFill>
      </fill>
    </dxf>
    <dxf>
      <font>
        <b/>
        <i val="0"/>
        <color theme="0"/>
      </font>
      <fill>
        <patternFill>
          <bgColor rgb="FF00B050"/>
        </patternFill>
      </fill>
    </dxf>
    <dxf>
      <font>
        <b/>
        <i val="0"/>
        <color theme="1"/>
      </font>
      <fill>
        <patternFill>
          <bgColor rgb="FF92D050"/>
        </patternFill>
      </fill>
    </dxf>
    <dxf>
      <font>
        <b/>
        <i val="0"/>
        <color theme="1"/>
      </font>
      <fill>
        <patternFill>
          <bgColor theme="9" tint="0.79998168889431442"/>
        </patternFill>
      </fill>
    </dxf>
    <dxf>
      <font>
        <b/>
        <i val="0"/>
        <color theme="1"/>
      </font>
      <fill>
        <patternFill>
          <bgColor theme="5" tint="0.79998168889431442"/>
        </patternFill>
      </fill>
    </dxf>
    <dxf>
      <font>
        <b/>
        <i val="0"/>
        <color theme="1"/>
      </font>
      <fill>
        <patternFill>
          <bgColor theme="5" tint="0.39994506668294322"/>
        </patternFill>
      </fill>
    </dxf>
    <dxf>
      <font>
        <b/>
        <i val="0"/>
        <color theme="1"/>
      </font>
      <fill>
        <patternFill>
          <bgColor rgb="FFFFC000"/>
        </patternFill>
      </fill>
    </dxf>
    <dxf>
      <font>
        <b/>
        <i val="0"/>
        <color theme="0"/>
      </font>
      <fill>
        <patternFill>
          <bgColor rgb="FFFF0000"/>
        </patternFill>
      </fill>
    </dxf>
    <dxf>
      <font>
        <b/>
        <i val="0"/>
        <color theme="1"/>
      </font>
      <fill>
        <patternFill>
          <bgColor theme="5" tint="0.39994506668294322"/>
        </patternFill>
      </fill>
    </dxf>
    <dxf>
      <font>
        <b/>
        <i val="0"/>
        <color theme="1"/>
      </font>
      <fill>
        <patternFill>
          <bgColor rgb="FF92D050"/>
        </patternFill>
      </fill>
    </dxf>
  </dxfs>
  <tableStyles count="0" defaultTableStyle="TableStyleMedium2" defaultPivotStyle="PivotStyleLight16"/>
  <colors>
    <mruColors>
      <color rgb="FFFF99FF"/>
      <color rgb="FFCC0099"/>
      <color rgb="FFFF66CC"/>
      <color rgb="FF0099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ysClr val="windowText" lastClr="000000"/>
                </a:solidFill>
                <a:latin typeface="+mn-lt"/>
                <a:ea typeface="+mn-ea"/>
                <a:cs typeface="+mn-cs"/>
              </a:defRPr>
            </a:pPr>
            <a:r>
              <a:rPr lang="en-US" sz="1000">
                <a:solidFill>
                  <a:sysClr val="windowText" lastClr="000000"/>
                </a:solidFill>
              </a:rPr>
              <a:t>Assessed</a:t>
            </a:r>
          </a:p>
          <a:p>
            <a:pPr>
              <a:defRPr sz="1200" b="0" i="0" u="none" strike="noStrike" kern="1200" spc="0" baseline="0">
                <a:solidFill>
                  <a:sysClr val="windowText" lastClr="000000"/>
                </a:solidFill>
                <a:latin typeface="+mn-lt"/>
                <a:ea typeface="+mn-ea"/>
                <a:cs typeface="+mn-cs"/>
              </a:defRPr>
            </a:pPr>
            <a:r>
              <a:rPr lang="en-US" sz="1000" baseline="0">
                <a:solidFill>
                  <a:sysClr val="windowText" lastClr="000000"/>
                </a:solidFill>
              </a:rPr>
              <a:t>risks</a:t>
            </a:r>
            <a:endParaRPr lang="en-US" sz="1000">
              <a:solidFill>
                <a:sysClr val="windowText" lastClr="000000"/>
              </a:solidFill>
            </a:endParaRPr>
          </a:p>
        </c:rich>
      </c:tx>
      <c:layout>
        <c:manualLayout>
          <c:xMode val="edge"/>
          <c:yMode val="edge"/>
          <c:x val="0.38315253740490562"/>
          <c:y val="0.38347220051798125"/>
        </c:manualLayout>
      </c:layout>
      <c:overlay val="0"/>
      <c:spPr>
        <a:noFill/>
        <a:ln>
          <a:noFill/>
        </a:ln>
        <a:effectLst/>
      </c:spPr>
    </c:title>
    <c:autoTitleDeleted val="0"/>
    <c:plotArea>
      <c:layout>
        <c:manualLayout>
          <c:layoutTarget val="inner"/>
          <c:xMode val="edge"/>
          <c:yMode val="edge"/>
          <c:x val="0.18478489681175639"/>
          <c:y val="7.9639780070472135E-2"/>
          <c:w val="0.67427634997401975"/>
          <c:h val="0.82727201992416632"/>
        </c:manualLayout>
      </c:layout>
      <c:doughnutChart>
        <c:varyColors val="1"/>
        <c:ser>
          <c:idx val="0"/>
          <c:order val="0"/>
          <c:dPt>
            <c:idx val="0"/>
            <c:bubble3D val="0"/>
            <c:spPr>
              <a:solidFill>
                <a:srgbClr val="FF0000"/>
              </a:solidFill>
              <a:ln w="19050">
                <a:solidFill>
                  <a:schemeClr val="lt1"/>
                </a:solidFill>
              </a:ln>
              <a:effectLst/>
            </c:spPr>
            <c:extLst>
              <c:ext xmlns:c16="http://schemas.microsoft.com/office/drawing/2014/chart" uri="{C3380CC4-5D6E-409C-BE32-E72D297353CC}">
                <c16:uniqueId val="{00000027-1F2E-4318-91CB-CAAA243267CA}"/>
              </c:ext>
            </c:extLst>
          </c:dPt>
          <c:dPt>
            <c:idx val="1"/>
            <c:bubble3D val="0"/>
            <c:spPr>
              <a:solidFill>
                <a:srgbClr val="FFC000"/>
              </a:solidFill>
              <a:ln w="19050">
                <a:solidFill>
                  <a:schemeClr val="lt1"/>
                </a:solidFill>
              </a:ln>
              <a:effectLst/>
            </c:spPr>
            <c:extLst>
              <c:ext xmlns:c16="http://schemas.microsoft.com/office/drawing/2014/chart" uri="{C3380CC4-5D6E-409C-BE32-E72D297353CC}">
                <c16:uniqueId val="{00000029-1F2E-4318-91CB-CAAA243267CA}"/>
              </c:ext>
            </c:extLst>
          </c:dPt>
          <c:dPt>
            <c:idx val="2"/>
            <c:bubble3D val="0"/>
            <c:spPr>
              <a:solidFill>
                <a:srgbClr val="FFFF00"/>
              </a:solidFill>
              <a:ln w="19050">
                <a:solidFill>
                  <a:schemeClr val="lt1"/>
                </a:solidFill>
              </a:ln>
              <a:effectLst/>
            </c:spPr>
            <c:extLst>
              <c:ext xmlns:c16="http://schemas.microsoft.com/office/drawing/2014/chart" uri="{C3380CC4-5D6E-409C-BE32-E72D297353CC}">
                <c16:uniqueId val="{0000002B-1F2E-4318-91CB-CAAA243267CA}"/>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2D-1F2E-4318-91CB-CAAA243267CA}"/>
              </c:ext>
            </c:extLst>
          </c:dPt>
          <c:dLbls>
            <c:dLbl>
              <c:idx val="0"/>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mn-lt"/>
                      <a:ea typeface="+mn-ea"/>
                      <a:cs typeface="+mn-cs"/>
                    </a:defRPr>
                  </a:pPr>
                  <a:endParaRPr lang="en-US"/>
                </a:p>
              </c:txPr>
              <c:showLegendKey val="0"/>
              <c:showVal val="1"/>
              <c:showCatName val="0"/>
              <c:showSerName val="0"/>
              <c:showPercent val="1"/>
              <c:showBubbleSize val="0"/>
              <c:extLst>
                <c:ext xmlns:c16="http://schemas.microsoft.com/office/drawing/2014/chart" uri="{C3380CC4-5D6E-409C-BE32-E72D297353CC}">
                  <c16:uniqueId val="{00000027-1F2E-4318-91CB-CAAA243267CA}"/>
                </c:ext>
              </c:extLst>
            </c:dLbl>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'3. Report'!$J$9:$J$12</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2E-1F2E-4318-91CB-CAAA243267CA}"/>
            </c:ext>
          </c:extLst>
        </c:ser>
        <c:dLbls>
          <c:showLegendKey val="0"/>
          <c:showVal val="0"/>
          <c:showCatName val="0"/>
          <c:showSerName val="0"/>
          <c:showPercent val="0"/>
          <c:showBubbleSize val="0"/>
          <c:showLeaderLines val="1"/>
        </c:dLbls>
        <c:firstSliceAng val="180"/>
        <c:holeSize val="52"/>
      </c:doughnutChart>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ysClr val="windowText" lastClr="000000"/>
                </a:solidFill>
                <a:latin typeface="+mn-lt"/>
                <a:ea typeface="+mn-ea"/>
                <a:cs typeface="+mn-cs"/>
              </a:defRPr>
            </a:pPr>
            <a:r>
              <a:rPr lang="en-US" sz="1000">
                <a:solidFill>
                  <a:sysClr val="windowText" lastClr="000000"/>
                </a:solidFill>
              </a:rPr>
              <a:t>Estimated </a:t>
            </a:r>
          </a:p>
          <a:p>
            <a:pPr>
              <a:defRPr sz="1000">
                <a:solidFill>
                  <a:sysClr val="windowText" lastClr="000000"/>
                </a:solidFill>
              </a:defRPr>
            </a:pPr>
            <a:r>
              <a:rPr lang="en-US" sz="1000">
                <a:solidFill>
                  <a:sysClr val="windowText" lastClr="000000"/>
                </a:solidFill>
              </a:rPr>
              <a:t>costs</a:t>
            </a:r>
          </a:p>
        </c:rich>
      </c:tx>
      <c:layout>
        <c:manualLayout>
          <c:xMode val="edge"/>
          <c:yMode val="edge"/>
          <c:x val="0.35740280128535329"/>
          <c:y val="0.42242889450139487"/>
        </c:manualLayout>
      </c:layout>
      <c:overlay val="0"/>
      <c:spPr>
        <a:noFill/>
        <a:ln>
          <a:noFill/>
        </a:ln>
        <a:effectLst/>
      </c:spPr>
      <c:txPr>
        <a:bodyPr rot="0" spcFirstLastPara="1" vertOverflow="ellipsis" vert="horz" wrap="square" anchor="ctr" anchorCtr="1"/>
        <a:lstStyle/>
        <a:p>
          <a:pPr>
            <a:defRPr sz="10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9867588981283879"/>
          <c:y val="0.10131497713729182"/>
          <c:w val="0.61020187897073619"/>
          <c:h val="0.82127800062728007"/>
        </c:manualLayout>
      </c:layout>
      <c:doughnutChart>
        <c:varyColors val="1"/>
        <c:ser>
          <c:idx val="0"/>
          <c:order val="0"/>
          <c:dPt>
            <c:idx val="0"/>
            <c:bubble3D val="0"/>
            <c:spPr>
              <a:solidFill>
                <a:srgbClr val="FF0000"/>
              </a:solidFill>
              <a:ln w="19050">
                <a:solidFill>
                  <a:schemeClr val="lt1"/>
                </a:solidFill>
              </a:ln>
              <a:effectLst/>
            </c:spPr>
            <c:extLst>
              <c:ext xmlns:c16="http://schemas.microsoft.com/office/drawing/2014/chart" uri="{C3380CC4-5D6E-409C-BE32-E72D297353CC}">
                <c16:uniqueId val="{00000001-7B74-44D7-B12A-104AFC5C138C}"/>
              </c:ext>
            </c:extLst>
          </c:dPt>
          <c:dPt>
            <c:idx val="1"/>
            <c:bubble3D val="0"/>
            <c:spPr>
              <a:solidFill>
                <a:srgbClr val="FFC000"/>
              </a:solidFill>
              <a:ln w="19050">
                <a:solidFill>
                  <a:schemeClr val="lt1"/>
                </a:solidFill>
              </a:ln>
              <a:effectLst/>
            </c:spPr>
            <c:extLst>
              <c:ext xmlns:c16="http://schemas.microsoft.com/office/drawing/2014/chart" uri="{C3380CC4-5D6E-409C-BE32-E72D297353CC}">
                <c16:uniqueId val="{00000003-7B74-44D7-B12A-104AFC5C138C}"/>
              </c:ext>
            </c:extLst>
          </c:dPt>
          <c:dPt>
            <c:idx val="2"/>
            <c:bubble3D val="0"/>
            <c:spPr>
              <a:solidFill>
                <a:srgbClr val="FFFF00"/>
              </a:solidFill>
              <a:ln w="19050">
                <a:solidFill>
                  <a:schemeClr val="lt1"/>
                </a:solidFill>
              </a:ln>
              <a:effectLst/>
            </c:spPr>
            <c:extLst>
              <c:ext xmlns:c16="http://schemas.microsoft.com/office/drawing/2014/chart" uri="{C3380CC4-5D6E-409C-BE32-E72D297353CC}">
                <c16:uniqueId val="{00000005-7B74-44D7-B12A-104AFC5C138C}"/>
              </c:ext>
            </c:extLst>
          </c:dPt>
          <c:dPt>
            <c:idx val="3"/>
            <c:bubble3D val="0"/>
            <c:spPr>
              <a:solidFill>
                <a:srgbClr val="92D050"/>
              </a:solidFill>
              <a:ln w="19050">
                <a:solidFill>
                  <a:schemeClr val="lt1"/>
                </a:solidFill>
              </a:ln>
              <a:effectLst/>
            </c:spPr>
            <c:extLst>
              <c:ext xmlns:c16="http://schemas.microsoft.com/office/drawing/2014/chart" uri="{C3380CC4-5D6E-409C-BE32-E72D297353CC}">
                <c16:uniqueId val="{00000007-7B74-44D7-B12A-104AFC5C138C}"/>
              </c:ext>
            </c:extLst>
          </c:dPt>
          <c:dLbls>
            <c:dLbl>
              <c:idx val="0"/>
              <c:layout>
                <c:manualLayout>
                  <c:x val="-3.2448377581120944E-2"/>
                  <c:y val="-0.35466191922365348"/>
                </c:manualLayout>
              </c:layout>
              <c:showLegendKey val="0"/>
              <c:showVal val="1"/>
              <c:showCatName val="0"/>
              <c:showSerName val="0"/>
              <c:showPercent val="0"/>
              <c:showBubbleSize val="0"/>
              <c:extLst>
                <c:ext xmlns:c15="http://schemas.microsoft.com/office/drawing/2012/chart" uri="{CE6537A1-D6FC-4f65-9D91-7224C49458BB}">
                  <c15:layout>
                    <c:manualLayout>
                      <c:w val="0.25985227510278031"/>
                      <c:h val="0.14759846871691043"/>
                    </c:manualLayout>
                  </c15:layout>
                </c:ext>
                <c:ext xmlns:c16="http://schemas.microsoft.com/office/drawing/2014/chart" uri="{C3380CC4-5D6E-409C-BE32-E72D297353CC}">
                  <c16:uniqueId val="{00000001-7B74-44D7-B12A-104AFC5C138C}"/>
                </c:ext>
              </c:extLst>
            </c:dLbl>
            <c:dLbl>
              <c:idx val="1"/>
              <c:layout>
                <c:manualLayout>
                  <c:x val="7.6696165191740398E-2"/>
                  <c:y val="-0.31919572730128815"/>
                </c:manualLayout>
              </c:layout>
              <c:showLegendKey val="0"/>
              <c:showVal val="1"/>
              <c:showCatName val="0"/>
              <c:showSerName val="0"/>
              <c:showPercent val="0"/>
              <c:showBubbleSize val="0"/>
              <c:extLst>
                <c:ext xmlns:c15="http://schemas.microsoft.com/office/drawing/2012/chart" uri="{CE6537A1-D6FC-4f65-9D91-7224C49458BB}">
                  <c15:layout>
                    <c:manualLayout>
                      <c:w val="0.33654844029452069"/>
                      <c:h val="0.14759846871691043"/>
                    </c:manualLayout>
                  </c15:layout>
                </c:ext>
                <c:ext xmlns:c16="http://schemas.microsoft.com/office/drawing/2014/chart" uri="{C3380CC4-5D6E-409C-BE32-E72D297353CC}">
                  <c16:uniqueId val="{00000003-7B74-44D7-B12A-104AFC5C138C}"/>
                </c:ext>
              </c:extLst>
            </c:dLbl>
            <c:dLbl>
              <c:idx val="2"/>
              <c:layout>
                <c:manualLayout>
                  <c:x val="0.30973451327433632"/>
                  <c:y val="-1.773309596118278E-2"/>
                </c:manualLayout>
              </c:layout>
              <c:showLegendKey val="0"/>
              <c:showVal val="1"/>
              <c:showCatName val="0"/>
              <c:showSerName val="0"/>
              <c:showPercent val="0"/>
              <c:showBubbleSize val="0"/>
              <c:extLst>
                <c:ext xmlns:c15="http://schemas.microsoft.com/office/drawing/2012/chart" uri="{CE6537A1-D6FC-4f65-9D91-7224C49458BB}">
                  <c15:layout>
                    <c:manualLayout>
                      <c:w val="0.22445404501428479"/>
                      <c:h val="0.14759846871691043"/>
                    </c:manualLayout>
                  </c15:layout>
                </c:ext>
                <c:ext xmlns:c16="http://schemas.microsoft.com/office/drawing/2014/chart" uri="{C3380CC4-5D6E-409C-BE32-E72D297353CC}">
                  <c16:uniqueId val="{00000005-7B74-44D7-B12A-104AFC5C138C}"/>
                </c:ext>
              </c:extLst>
            </c:dLbl>
            <c:dLbl>
              <c:idx val="3"/>
              <c:layout>
                <c:manualLayout>
                  <c:x val="0.32153392330383496"/>
                  <c:y val="9.4576511792974244E-2"/>
                </c:manualLayout>
              </c:layout>
              <c:showLegendKey val="0"/>
              <c:showVal val="1"/>
              <c:showCatName val="0"/>
              <c:showSerName val="0"/>
              <c:showPercent val="0"/>
              <c:showBubbleSize val="0"/>
              <c:extLst>
                <c:ext xmlns:c15="http://schemas.microsoft.com/office/drawing/2012/chart" uri="{CE6537A1-D6FC-4f65-9D91-7224C49458BB}">
                  <c15:layout>
                    <c:manualLayout>
                      <c:w val="0.24805286507328178"/>
                      <c:h val="0.14759846871691043"/>
                    </c:manualLayout>
                  </c15:layout>
                </c:ext>
                <c:ext xmlns:c16="http://schemas.microsoft.com/office/drawing/2014/chart" uri="{C3380CC4-5D6E-409C-BE32-E72D297353CC}">
                  <c16:uniqueId val="{00000007-7B74-44D7-B12A-104AFC5C138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'3. Report'!$L$9:$L$12</c:f>
              <c:numCache>
                <c:formatCode>"$"#,##0</c:formatCode>
                <c:ptCount val="4"/>
                <c:pt idx="0">
                  <c:v>0</c:v>
                </c:pt>
                <c:pt idx="1">
                  <c:v>0</c:v>
                </c:pt>
                <c:pt idx="2">
                  <c:v>0</c:v>
                </c:pt>
                <c:pt idx="3">
                  <c:v>0</c:v>
                </c:pt>
              </c:numCache>
            </c:numRef>
          </c:val>
          <c:extLst>
            <c:ext xmlns:c16="http://schemas.microsoft.com/office/drawing/2014/chart" uri="{C3380CC4-5D6E-409C-BE32-E72D297353CC}">
              <c16:uniqueId val="{00000008-7B74-44D7-B12A-104AFC5C138C}"/>
            </c:ext>
          </c:extLst>
        </c:ser>
        <c:dLbls>
          <c:showLegendKey val="0"/>
          <c:showVal val="0"/>
          <c:showCatName val="0"/>
          <c:showSerName val="0"/>
          <c:showPercent val="0"/>
          <c:showBubbleSize val="0"/>
          <c:showLeaderLines val="1"/>
        </c:dLbls>
        <c:firstSliceAng val="180"/>
        <c:holeSize val="50"/>
      </c:doughnut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[Risk Assessment Listing Tool V4 DRAFT.xlsx]3. Report!PivotTable1</c:name>
    <c:fmtId val="5"/>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4">
              <a:lumMod val="60000"/>
              <a:lumOff val="4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4">
              <a:lumMod val="60000"/>
              <a:lumOff val="4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8.5335605315661797E-2"/>
          <c:y val="0.11744265822430579"/>
          <c:w val="0.84122040091127614"/>
          <c:h val="0.63000368185751454"/>
        </c:manualLayout>
      </c:layout>
      <c:barChart>
        <c:barDir val="col"/>
        <c:grouping val="clustered"/>
        <c:varyColors val="0"/>
        <c:ser>
          <c:idx val="0"/>
          <c:order val="0"/>
          <c:tx>
            <c:strRef>
              <c:f>'3. Report'!$U$26</c:f>
              <c:strCache>
                <c:ptCount val="1"/>
                <c:pt idx="0">
                  <c:v>Count of Assessed Impact</c:v>
                </c:pt>
              </c:strCache>
            </c:strRef>
          </c:tx>
          <c:spPr>
            <a:solidFill>
              <a:schemeClr val="accent1"/>
            </a:solidFill>
            <a:ln>
              <a:noFill/>
            </a:ln>
            <a:effectLst/>
          </c:spPr>
          <c:invertIfNegative val="0"/>
          <c:cat>
            <c:multiLvlStrRef>
              <c:f>'3. Report'!$T$27:$T$30</c:f>
              <c:multiLvlStrCache>
                <c:ptCount val="1"/>
                <c:lvl>
                  <c:pt idx="0">
                    <c:v>Unassessed</c:v>
                  </c:pt>
                </c:lvl>
                <c:lvl>
                  <c:pt idx="0">
                    <c:v>Unassessed</c:v>
                  </c:pt>
                </c:lvl>
                <c:lvl>
                  <c:pt idx="0">
                    <c:v>(blank)</c:v>
                  </c:pt>
                </c:lvl>
              </c:multiLvlStrCache>
            </c:multiLvlStrRef>
          </c:cat>
          <c:val>
            <c:numRef>
              <c:f>'3. Report'!$U$27:$U$30</c:f>
              <c:numCache>
                <c:formatCode>General</c:formatCode>
                <c:ptCount val="1"/>
                <c:pt idx="0">
                  <c:v>99</c:v>
                </c:pt>
              </c:numCache>
            </c:numRef>
          </c:val>
          <c:extLst>
            <c:ext xmlns:c16="http://schemas.microsoft.com/office/drawing/2014/chart" uri="{C3380CC4-5D6E-409C-BE32-E72D297353CC}">
              <c16:uniqueId val="{00000000-391A-4C5D-9180-E0F18326C529}"/>
            </c:ext>
          </c:extLst>
        </c:ser>
        <c:ser>
          <c:idx val="1"/>
          <c:order val="1"/>
          <c:tx>
            <c:strRef>
              <c:f>'3. Report'!$V$26</c:f>
              <c:strCache>
                <c:ptCount val="1"/>
                <c:pt idx="0">
                  <c:v>Sum of Estimated action cost</c:v>
                </c:pt>
              </c:strCache>
            </c:strRef>
          </c:tx>
          <c:spPr>
            <a:solidFill>
              <a:schemeClr val="accent4">
                <a:lumMod val="60000"/>
                <a:lumOff val="40000"/>
              </a:schemeClr>
            </a:solidFill>
            <a:ln>
              <a:noFill/>
            </a:ln>
            <a:effectLst/>
          </c:spPr>
          <c:invertIfNegative val="0"/>
          <c:cat>
            <c:multiLvlStrRef>
              <c:f>'3. Report'!$T$27:$T$30</c:f>
              <c:multiLvlStrCache>
                <c:ptCount val="1"/>
                <c:lvl>
                  <c:pt idx="0">
                    <c:v>Unassessed</c:v>
                  </c:pt>
                </c:lvl>
                <c:lvl>
                  <c:pt idx="0">
                    <c:v>Unassessed</c:v>
                  </c:pt>
                </c:lvl>
                <c:lvl>
                  <c:pt idx="0">
                    <c:v>(blank)</c:v>
                  </c:pt>
                </c:lvl>
              </c:multiLvlStrCache>
            </c:multiLvlStrRef>
          </c:cat>
          <c:val>
            <c:numRef>
              <c:f>'3. Report'!$V$27:$V$30</c:f>
              <c:numCache>
                <c:formatCode>"$"#,##0</c:formatCode>
                <c:ptCount val="1"/>
              </c:numCache>
            </c:numRef>
          </c:val>
          <c:extLst>
            <c:ext xmlns:c16="http://schemas.microsoft.com/office/drawing/2014/chart" uri="{C3380CC4-5D6E-409C-BE32-E72D297353CC}">
              <c16:uniqueId val="{00000001-391A-4C5D-9180-E0F18326C529}"/>
            </c:ext>
          </c:extLst>
        </c:ser>
        <c:dLbls>
          <c:showLegendKey val="0"/>
          <c:showVal val="0"/>
          <c:showCatName val="0"/>
          <c:showSerName val="0"/>
          <c:showPercent val="0"/>
          <c:showBubbleSize val="0"/>
        </c:dLbls>
        <c:gapWidth val="219"/>
        <c:overlap val="-27"/>
        <c:axId val="991367520"/>
        <c:axId val="991367192"/>
      </c:barChart>
      <c:catAx>
        <c:axId val="991367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1367192"/>
        <c:crosses val="autoZero"/>
        <c:auto val="1"/>
        <c:lblAlgn val="ctr"/>
        <c:lblOffset val="100"/>
        <c:noMultiLvlLbl val="0"/>
      </c:catAx>
      <c:valAx>
        <c:axId val="9913671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91367520"/>
        <c:crosses val="autoZero"/>
        <c:crossBetween val="between"/>
      </c:valAx>
      <c:spPr>
        <a:noFill/>
        <a:ln>
          <a:noFill/>
        </a:ln>
        <a:effectLst/>
      </c:spPr>
    </c:plotArea>
    <c:legend>
      <c:legendPos val="r"/>
      <c:layout>
        <c:manualLayout>
          <c:xMode val="edge"/>
          <c:yMode val="edge"/>
          <c:x val="0.63373687664042"/>
          <c:y val="0.93158974558873209"/>
          <c:w val="0.1706276715410574"/>
          <c:h val="6.841034550396503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0" i="0" u="none" strike="noStrike" kern="1200" spc="0" baseline="0">
                <a:solidFill>
                  <a:sysClr val="windowText" lastClr="000000"/>
                </a:solidFill>
                <a:latin typeface="+mn-lt"/>
                <a:ea typeface="+mn-ea"/>
                <a:cs typeface="+mn-cs"/>
              </a:defRPr>
            </a:pPr>
            <a:r>
              <a:rPr lang="en-US" sz="1000">
                <a:solidFill>
                  <a:sysClr val="windowText" lastClr="000000"/>
                </a:solidFill>
              </a:rPr>
              <a:t>Assessed</a:t>
            </a:r>
          </a:p>
          <a:p>
            <a:pPr>
              <a:defRPr sz="1000">
                <a:solidFill>
                  <a:sysClr val="windowText" lastClr="000000"/>
                </a:solidFill>
              </a:defRPr>
            </a:pPr>
            <a:r>
              <a:rPr lang="en-US" sz="1000">
                <a:solidFill>
                  <a:sysClr val="windowText" lastClr="000000"/>
                </a:solidFill>
              </a:rPr>
              <a:t>vulnerability</a:t>
            </a:r>
          </a:p>
        </c:rich>
      </c:tx>
      <c:layout>
        <c:manualLayout>
          <c:xMode val="edge"/>
          <c:yMode val="edge"/>
          <c:x val="0.33248068290529104"/>
          <c:y val="0.38050017332739067"/>
        </c:manualLayout>
      </c:layout>
      <c:overlay val="0"/>
      <c:spPr>
        <a:noFill/>
        <a:ln>
          <a:noFill/>
        </a:ln>
        <a:effectLst/>
      </c:spPr>
      <c:txPr>
        <a:bodyPr rot="0" spcFirstLastPara="1" vertOverflow="ellipsis" vert="horz" wrap="square" anchor="ctr" anchorCtr="1"/>
        <a:lstStyle/>
        <a:p>
          <a:pPr>
            <a:defRPr sz="10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9238647055910463"/>
          <c:y val="8.383301143960778E-2"/>
          <c:w val="0.64164859109592431"/>
          <c:h val="0.85553145479456583"/>
        </c:manualLayout>
      </c:layout>
      <c:doughnutChart>
        <c:varyColors val="1"/>
        <c:ser>
          <c:idx val="0"/>
          <c:order val="0"/>
          <c:dPt>
            <c:idx val="0"/>
            <c:bubble3D val="0"/>
            <c:spPr>
              <a:solidFill>
                <a:srgbClr val="CC0099"/>
              </a:solidFill>
              <a:ln w="19050">
                <a:solidFill>
                  <a:schemeClr val="lt1"/>
                </a:solidFill>
              </a:ln>
              <a:effectLst/>
            </c:spPr>
            <c:extLst>
              <c:ext xmlns:c16="http://schemas.microsoft.com/office/drawing/2014/chart" uri="{C3380CC4-5D6E-409C-BE32-E72D297353CC}">
                <c16:uniqueId val="{00000001-5127-4460-8A7B-609A982A3B34}"/>
              </c:ext>
            </c:extLst>
          </c:dPt>
          <c:dPt>
            <c:idx val="1"/>
            <c:bubble3D val="0"/>
            <c:spPr>
              <a:solidFill>
                <a:srgbClr val="FF66CC"/>
              </a:solidFill>
              <a:ln w="19050">
                <a:solidFill>
                  <a:schemeClr val="lt1"/>
                </a:solidFill>
              </a:ln>
              <a:effectLst/>
            </c:spPr>
            <c:extLst>
              <c:ext xmlns:c16="http://schemas.microsoft.com/office/drawing/2014/chart" uri="{C3380CC4-5D6E-409C-BE32-E72D297353CC}">
                <c16:uniqueId val="{00000003-5127-4460-8A7B-609A982A3B34}"/>
              </c:ext>
            </c:extLst>
          </c:dPt>
          <c:dPt>
            <c:idx val="2"/>
            <c:bubble3D val="0"/>
            <c:spPr>
              <a:solidFill>
                <a:srgbClr val="FF99FF"/>
              </a:solidFill>
              <a:ln w="19050">
                <a:solidFill>
                  <a:schemeClr val="lt1"/>
                </a:solidFill>
              </a:ln>
              <a:effectLst/>
            </c:spPr>
            <c:extLst>
              <c:ext xmlns:c16="http://schemas.microsoft.com/office/drawing/2014/chart" uri="{C3380CC4-5D6E-409C-BE32-E72D297353CC}">
                <c16:uniqueId val="{00000005-5127-4460-8A7B-609A982A3B3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'3. Report'!$P$14:$P$16</c:f>
              <c:numCache>
                <c:formatCode>General</c:formatCode>
                <c:ptCount val="3"/>
                <c:pt idx="0">
                  <c:v>0</c:v>
                </c:pt>
                <c:pt idx="1">
                  <c:v>0</c:v>
                </c:pt>
                <c:pt idx="2">
                  <c:v>0</c:v>
                </c:pt>
              </c:numCache>
            </c:numRef>
          </c:val>
          <c:extLst>
            <c:ext xmlns:c16="http://schemas.microsoft.com/office/drawing/2014/chart" uri="{C3380CC4-5D6E-409C-BE32-E72D297353CC}">
              <c16:uniqueId val="{00000008-5127-4460-8A7B-609A982A3B34}"/>
            </c:ext>
          </c:extLst>
        </c:ser>
        <c:dLbls>
          <c:showLegendKey val="0"/>
          <c:showVal val="0"/>
          <c:showCatName val="0"/>
          <c:showSerName val="0"/>
          <c:showPercent val="0"/>
          <c:showBubbleSize val="0"/>
          <c:showLeaderLines val="1"/>
        </c:dLbls>
        <c:firstSliceAng val="180"/>
        <c:holeSize val="56"/>
        <c:extLst>
          <c:ext xmlns:c15="http://schemas.microsoft.com/office/drawing/2012/chart" uri="{02D57815-91ED-43cb-92C2-25804820EDAC}">
            <c15:filteredPieSeries>
              <c15:ser>
                <c:idx val="1"/>
                <c:order val="1"/>
                <c:dPt>
                  <c:idx val="0"/>
                  <c:bubble3D val="0"/>
                  <c:spPr>
                    <a:solidFill>
                      <a:schemeClr val="accent1"/>
                    </a:solidFill>
                    <a:ln w="19050">
                      <a:solidFill>
                        <a:schemeClr val="lt1"/>
                      </a:solidFill>
                    </a:ln>
                    <a:effectLst/>
                  </c:spPr>
                  <c:extLst>
                    <c:ext xmlns:c16="http://schemas.microsoft.com/office/drawing/2014/chart" uri="{C3380CC4-5D6E-409C-BE32-E72D297353CC}">
                      <c16:uniqueId val="{00000007-E820-42F5-8AA5-65EF765CF76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9-E820-42F5-8AA5-65EF765CF765}"/>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B-E820-42F5-8AA5-65EF765CF765}"/>
                    </c:ext>
                  </c:extLst>
                </c:dPt>
                <c:val>
                  <c:numRef>
                    <c:extLst>
                      <c:ext uri="{02D57815-91ED-43cb-92C2-25804820EDAC}">
                        <c15:formulaRef>
                          <c15:sqref>'3. Report'!$Q$14:$Q$16</c15:sqref>
                        </c15:formulaRef>
                      </c:ext>
                    </c:extLst>
                    <c:numCache>
                      <c:formatCode>0%</c:formatCode>
                      <c:ptCount val="3"/>
                      <c:pt idx="0">
                        <c:v>0</c:v>
                      </c:pt>
                      <c:pt idx="1">
                        <c:v>0</c:v>
                      </c:pt>
                      <c:pt idx="2">
                        <c:v>0</c:v>
                      </c:pt>
                    </c:numCache>
                  </c:numRef>
                </c:val>
                <c:extLst>
                  <c:ext xmlns:c16="http://schemas.microsoft.com/office/drawing/2014/chart" uri="{C3380CC4-5D6E-409C-BE32-E72D297353CC}">
                    <c16:uniqueId val="{0000000A-5127-4460-8A7B-609A982A3B34}"/>
                  </c:ext>
                </c:extLst>
              </c15:ser>
            </c15:filteredPieSeries>
          </c:ext>
        </c:extLst>
      </c:doughnut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6.png"/><Relationship Id="rId4"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7524750</xdr:colOff>
      <xdr:row>5</xdr:row>
      <xdr:rowOff>590550</xdr:rowOff>
    </xdr:from>
    <xdr:to>
      <xdr:col>1</xdr:col>
      <xdr:colOff>11572369</xdr:colOff>
      <xdr:row>17</xdr:row>
      <xdr:rowOff>85451</xdr:rowOff>
    </xdr:to>
    <xdr:pic>
      <xdr:nvPicPr>
        <xdr:cNvPr id="2" name="Picture 1">
          <a:extLst>
            <a:ext uri="{FF2B5EF4-FFF2-40B4-BE49-F238E27FC236}">
              <a16:creationId xmlns:a16="http://schemas.microsoft.com/office/drawing/2014/main" id="{DDBB22DE-C572-4C65-8FA2-E777DAE62024}"/>
            </a:ext>
          </a:extLst>
        </xdr:cNvPr>
        <xdr:cNvPicPr>
          <a:picLocks noChangeAspect="1"/>
        </xdr:cNvPicPr>
      </xdr:nvPicPr>
      <xdr:blipFill>
        <a:blip xmlns:r="http://schemas.openxmlformats.org/officeDocument/2006/relationships" r:embed="rId1"/>
        <a:stretch>
          <a:fillRect/>
        </a:stretch>
      </xdr:blipFill>
      <xdr:spPr>
        <a:xfrm>
          <a:off x="8134350" y="3467100"/>
          <a:ext cx="4047619" cy="21904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219075</xdr:colOff>
      <xdr:row>2</xdr:row>
      <xdr:rowOff>742950</xdr:rowOff>
    </xdr:from>
    <xdr:to>
      <xdr:col>12</xdr:col>
      <xdr:colOff>609094</xdr:colOff>
      <xdr:row>7</xdr:row>
      <xdr:rowOff>361676</xdr:rowOff>
    </xdr:to>
    <xdr:pic>
      <xdr:nvPicPr>
        <xdr:cNvPr id="2" name="Picture 1">
          <a:extLst>
            <a:ext uri="{FF2B5EF4-FFF2-40B4-BE49-F238E27FC236}">
              <a16:creationId xmlns:a16="http://schemas.microsoft.com/office/drawing/2014/main" id="{C6B28F90-C624-4F68-B1F9-04D1D51B4126}"/>
            </a:ext>
          </a:extLst>
        </xdr:cNvPr>
        <xdr:cNvPicPr>
          <a:picLocks noChangeAspect="1"/>
        </xdr:cNvPicPr>
      </xdr:nvPicPr>
      <xdr:blipFill>
        <a:blip xmlns:r="http://schemas.openxmlformats.org/officeDocument/2006/relationships" r:embed="rId1"/>
        <a:stretch>
          <a:fillRect/>
        </a:stretch>
      </xdr:blipFill>
      <xdr:spPr>
        <a:xfrm>
          <a:off x="14592300" y="1200150"/>
          <a:ext cx="4047619" cy="21904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0</xdr:colOff>
      <xdr:row>2</xdr:row>
      <xdr:rowOff>0</xdr:rowOff>
    </xdr:from>
    <xdr:to>
      <xdr:col>12</xdr:col>
      <xdr:colOff>942469</xdr:colOff>
      <xdr:row>2</xdr:row>
      <xdr:rowOff>2190476</xdr:rowOff>
    </xdr:to>
    <xdr:pic>
      <xdr:nvPicPr>
        <xdr:cNvPr id="2" name="Picture 1">
          <a:extLst>
            <a:ext uri="{FF2B5EF4-FFF2-40B4-BE49-F238E27FC236}">
              <a16:creationId xmlns:a16="http://schemas.microsoft.com/office/drawing/2014/main" id="{B456A207-63F7-4B9D-9241-FD2D46DBD127}"/>
            </a:ext>
          </a:extLst>
        </xdr:cNvPr>
        <xdr:cNvPicPr>
          <a:picLocks noChangeAspect="1"/>
        </xdr:cNvPicPr>
      </xdr:nvPicPr>
      <xdr:blipFill>
        <a:blip xmlns:r="http://schemas.openxmlformats.org/officeDocument/2006/relationships" r:embed="rId1"/>
        <a:stretch>
          <a:fillRect/>
        </a:stretch>
      </xdr:blipFill>
      <xdr:spPr>
        <a:xfrm>
          <a:off x="12477750" y="533400"/>
          <a:ext cx="4047619" cy="219047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123825</xdr:colOff>
      <xdr:row>4</xdr:row>
      <xdr:rowOff>161925</xdr:rowOff>
    </xdr:from>
    <xdr:to>
      <xdr:col>10</xdr:col>
      <xdr:colOff>171450</xdr:colOff>
      <xdr:row>12</xdr:row>
      <xdr:rowOff>119699</xdr:rowOff>
    </xdr:to>
    <xdr:graphicFrame macro="">
      <xdr:nvGraphicFramePr>
        <xdr:cNvPr id="3" name="Диаграмма 3">
          <a:extLst>
            <a:ext uri="{FF2B5EF4-FFF2-40B4-BE49-F238E27FC236}">
              <a16:creationId xmlns:a16="http://schemas.microsoft.com/office/drawing/2014/main" id="{8A95D049-ABB7-423E-9D3B-AAC1C1C52C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600075</xdr:colOff>
      <xdr:row>4</xdr:row>
      <xdr:rowOff>133350</xdr:rowOff>
    </xdr:from>
    <xdr:to>
      <xdr:col>13</xdr:col>
      <xdr:colOff>200025</xdr:colOff>
      <xdr:row>12</xdr:row>
      <xdr:rowOff>76200</xdr:rowOff>
    </xdr:to>
    <xdr:graphicFrame macro="">
      <xdr:nvGraphicFramePr>
        <xdr:cNvPr id="4" name="Диаграмма 3">
          <a:extLst>
            <a:ext uri="{FF2B5EF4-FFF2-40B4-BE49-F238E27FC236}">
              <a16:creationId xmlns:a16="http://schemas.microsoft.com/office/drawing/2014/main" id="{1B06747E-90AB-45AD-841C-78CD4BED27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142876</xdr:colOff>
      <xdr:row>20</xdr:row>
      <xdr:rowOff>142875</xdr:rowOff>
    </xdr:from>
    <xdr:to>
      <xdr:col>16</xdr:col>
      <xdr:colOff>542926</xdr:colOff>
      <xdr:row>60</xdr:row>
      <xdr:rowOff>85725</xdr:rowOff>
    </xdr:to>
    <xdr:graphicFrame macro="">
      <xdr:nvGraphicFramePr>
        <xdr:cNvPr id="5" name="Chart 4">
          <a:extLst>
            <a:ext uri="{FF2B5EF4-FFF2-40B4-BE49-F238E27FC236}">
              <a16:creationId xmlns:a16="http://schemas.microsoft.com/office/drawing/2014/main" id="{5E1302F5-4EE9-4F23-A712-C3DDB8227A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15</xdr:col>
      <xdr:colOff>38100</xdr:colOff>
      <xdr:row>11</xdr:row>
      <xdr:rowOff>19050</xdr:rowOff>
    </xdr:from>
    <xdr:to>
      <xdr:col>17</xdr:col>
      <xdr:colOff>628650</xdr:colOff>
      <xdr:row>19</xdr:row>
      <xdr:rowOff>9525</xdr:rowOff>
    </xdr:to>
    <xdr:graphicFrame macro="">
      <xdr:nvGraphicFramePr>
        <xdr:cNvPr id="7" name="Диаграмма 3">
          <a:extLst>
            <a:ext uri="{FF2B5EF4-FFF2-40B4-BE49-F238E27FC236}">
              <a16:creationId xmlns:a16="http://schemas.microsoft.com/office/drawing/2014/main" id="{E63F35C5-9972-473D-BEA1-BEAB9D4DDC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12</xdr:col>
      <xdr:colOff>47625</xdr:colOff>
      <xdr:row>18</xdr:row>
      <xdr:rowOff>66227</xdr:rowOff>
    </xdr:from>
    <xdr:to>
      <xdr:col>16</xdr:col>
      <xdr:colOff>742444</xdr:colOff>
      <xdr:row>25</xdr:row>
      <xdr:rowOff>428351</xdr:rowOff>
    </xdr:to>
    <xdr:pic>
      <xdr:nvPicPr>
        <xdr:cNvPr id="2" name="Picture 1">
          <a:extLst>
            <a:ext uri="{FF2B5EF4-FFF2-40B4-BE49-F238E27FC236}">
              <a16:creationId xmlns:a16="http://schemas.microsoft.com/office/drawing/2014/main" id="{0D839309-5210-44BC-85CE-BEBF4983C1F7}"/>
            </a:ext>
          </a:extLst>
        </xdr:cNvPr>
        <xdr:cNvPicPr>
          <a:picLocks noChangeAspect="1"/>
        </xdr:cNvPicPr>
      </xdr:nvPicPr>
      <xdr:blipFill>
        <a:blip xmlns:r="http://schemas.openxmlformats.org/officeDocument/2006/relationships" r:embed="rId5"/>
        <a:stretch>
          <a:fillRect/>
        </a:stretch>
      </xdr:blipFill>
      <xdr:spPr>
        <a:xfrm>
          <a:off x="8486775" y="3866702"/>
          <a:ext cx="3133219" cy="169562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14</xdr:col>
      <xdr:colOff>0</xdr:colOff>
      <xdr:row>15</xdr:row>
      <xdr:rowOff>0</xdr:rowOff>
    </xdr:from>
    <xdr:to>
      <xdr:col>20</xdr:col>
      <xdr:colOff>390019</xdr:colOff>
      <xdr:row>22</xdr:row>
      <xdr:rowOff>190226</xdr:rowOff>
    </xdr:to>
    <xdr:pic>
      <xdr:nvPicPr>
        <xdr:cNvPr id="2" name="Picture 1">
          <a:extLst>
            <a:ext uri="{FF2B5EF4-FFF2-40B4-BE49-F238E27FC236}">
              <a16:creationId xmlns:a16="http://schemas.microsoft.com/office/drawing/2014/main" id="{885CC125-2920-42E6-83D4-5F9D17D5EDF4}"/>
            </a:ext>
          </a:extLst>
        </xdr:cNvPr>
        <xdr:cNvPicPr>
          <a:picLocks noChangeAspect="1"/>
        </xdr:cNvPicPr>
      </xdr:nvPicPr>
      <xdr:blipFill>
        <a:blip xmlns:r="http://schemas.openxmlformats.org/officeDocument/2006/relationships" r:embed="rId1"/>
        <a:stretch>
          <a:fillRect/>
        </a:stretch>
      </xdr:blipFill>
      <xdr:spPr>
        <a:xfrm>
          <a:off x="13725525" y="3181350"/>
          <a:ext cx="4047619" cy="219047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0</xdr:colOff>
      <xdr:row>15</xdr:row>
      <xdr:rowOff>0</xdr:rowOff>
    </xdr:from>
    <xdr:to>
      <xdr:col>11</xdr:col>
      <xdr:colOff>570994</xdr:colOff>
      <xdr:row>17</xdr:row>
      <xdr:rowOff>637901</xdr:rowOff>
    </xdr:to>
    <xdr:pic>
      <xdr:nvPicPr>
        <xdr:cNvPr id="2" name="Picture 1">
          <a:extLst>
            <a:ext uri="{FF2B5EF4-FFF2-40B4-BE49-F238E27FC236}">
              <a16:creationId xmlns:a16="http://schemas.microsoft.com/office/drawing/2014/main" id="{EEC7EABD-FE4E-49F7-B7EB-08C61A8312E6}"/>
            </a:ext>
          </a:extLst>
        </xdr:cNvPr>
        <xdr:cNvPicPr>
          <a:picLocks noChangeAspect="1"/>
        </xdr:cNvPicPr>
      </xdr:nvPicPr>
      <xdr:blipFill>
        <a:blip xmlns:r="http://schemas.openxmlformats.org/officeDocument/2006/relationships" r:embed="rId1"/>
        <a:stretch>
          <a:fillRect/>
        </a:stretch>
      </xdr:blipFill>
      <xdr:spPr>
        <a:xfrm>
          <a:off x="8458200" y="3667125"/>
          <a:ext cx="4047619" cy="2190476"/>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Ann-Maree Graham" refreshedDate="44854.791289814813" createdVersion="6" refreshedVersion="8" minRefreshableVersion="3" recordCount="99" xr:uid="{15962965-7BA1-4677-860E-3A750BD37295}">
  <cacheSource type="worksheet">
    <worksheetSource name="Table1"/>
  </cacheSource>
  <cacheFields count="19">
    <cacheField name="Climate/Weather Risk" numFmtId="0">
      <sharedItems containsNonDate="0" containsBlank="1" count="7">
        <m/>
        <s v="Cold Snap" u="1"/>
        <s v="Heatwave" u="1"/>
        <s v="Drought" u="1"/>
        <s v="Flood" u="1"/>
        <s v="Autumn Frost" u="1"/>
        <s v="Extended Wet" u="1"/>
      </sharedItems>
    </cacheField>
    <cacheField name="Estimated return period (years)" numFmtId="0">
      <sharedItems containsNonDate="0" containsString="0" containsBlank="1"/>
    </cacheField>
    <cacheField name="Impacts" numFmtId="0">
      <sharedItems containsNonDate="0" containsBlank="1" count="6">
        <m/>
        <s v="Soil" u="1"/>
        <s v="Cashflow" u="1"/>
        <s v="Pasture" u="1"/>
        <s v="Infrastructure" u="1"/>
        <s v="Livestock health" u="1"/>
      </sharedItems>
    </cacheField>
    <cacheField name="Details of impact" numFmtId="0">
      <sharedItems containsNonDate="0" containsString="0" containsBlank="1"/>
    </cacheField>
    <cacheField name="Impact/risk type" numFmtId="0">
      <sharedItems containsNonDate="0" containsString="0" containsBlank="1"/>
    </cacheField>
    <cacheField name="Estimated Financial Impact per event" numFmtId="164">
      <sharedItems containsNonDate="0" containsString="0" containsBlank="1"/>
    </cacheField>
    <cacheField name="Consequence" numFmtId="0">
      <sharedItems/>
    </cacheField>
    <cacheField name="Likelihood" numFmtId="0">
      <sharedItems/>
    </cacheField>
    <cacheField name="Assessed Impact" numFmtId="0">
      <sharedItems count="9">
        <s v="Unassessed"/>
        <s v="Low risk" u="1"/>
        <s v="Extreme" u="1"/>
        <s v="Low" u="1"/>
        <s v="High risk" u="1"/>
        <s v="High" u="1"/>
        <s v="Medium" u="1"/>
        <s v="Medium risk" u="1"/>
        <s v="Extreme risk" u="1"/>
      </sharedItems>
    </cacheField>
    <cacheField name="Management  Capacity" numFmtId="0">
      <sharedItems/>
    </cacheField>
    <cacheField name="Assessed Vulnerability" numFmtId="0">
      <sharedItems count="7">
        <s v="Unassessed"/>
        <s v="Moderate vulnerability" u="1"/>
        <s v="Low" u="1"/>
        <s v="High" u="1"/>
        <s v="Low vulnerability" u="1"/>
        <s v="High vulnerability" u="1"/>
        <s v="Moderate" u="1"/>
      </sharedItems>
    </cacheField>
    <cacheField name="Risk strategy" numFmtId="0">
      <sharedItems containsNonDate="0" containsString="0" containsBlank="1"/>
    </cacheField>
    <cacheField name="Management actions" numFmtId="0">
      <sharedItems containsNonDate="0" containsString="0" containsBlank="1"/>
    </cacheField>
    <cacheField name="How many events will this action remain effective (approximately)?" numFmtId="0">
      <sharedItems containsNonDate="0" containsString="0" containsBlank="1"/>
    </cacheField>
    <cacheField name="Estimated action cost" numFmtId="164">
      <sharedItems containsNonDate="0" containsString="0" containsBlank="1"/>
    </cacheField>
    <cacheField name="Cost frequency:_x000a_Per event or once-off?" numFmtId="164">
      <sharedItems containsNonDate="0" containsString="0" containsBlank="1"/>
    </cacheField>
    <cacheField name="Cost effectiveness" numFmtId="164">
      <sharedItems containsNonDate="0" containsString="0" containsBlank="1"/>
    </cacheField>
    <cacheField name="Priority_x000a_1.    Urgent and important_x000a_2.    Not urgent but important_x000a_3.    Urgent but not important_x000a_4.    Not urgent and not important" numFmtId="0">
      <sharedItems containsNonDate="0" containsString="0" containsBlank="1"/>
    </cacheField>
    <cacheField name="Status"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9">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r>
    <x v="0"/>
    <m/>
    <x v="0"/>
    <m/>
    <m/>
    <m/>
    <s v="Please select"/>
    <s v="Please select"/>
    <x v="0"/>
    <s v="Please select"/>
    <x v="0"/>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ABCF894-4EA8-4563-9F2D-63902C38A55C}" name="PivotTable1" cacheId="6" applyNumberFormats="0" applyBorderFormats="0" applyFontFormats="0" applyPatternFormats="0" applyAlignmentFormats="0" applyWidthHeightFormats="1" dataCaption="Values" updatedVersion="8" minRefreshableVersion="3" useAutoFormatting="1" itemPrintTitles="1" createdVersion="6" indent="0" outline="1" outlineData="1" multipleFieldFilters="0" chartFormat="12">
  <location ref="T26:V30" firstHeaderRow="0" firstDataRow="1" firstDataCol="1" rowPageCount="1" colPageCount="1"/>
  <pivotFields count="19">
    <pivotField axis="axisPage" multipleItemSelectionAllowed="1" showAll="0">
      <items count="8">
        <item h="1" m="1" x="5"/>
        <item h="1" m="1" x="1"/>
        <item h="1" m="1" x="3"/>
        <item h="1" m="1" x="6"/>
        <item h="1" m="1" x="4"/>
        <item h="1" m="1" x="2"/>
        <item x="0"/>
        <item t="default"/>
      </items>
    </pivotField>
    <pivotField showAll="0"/>
    <pivotField axis="axisRow" multipleItemSelectionAllowed="1" showAll="0">
      <items count="7">
        <item m="1" x="2"/>
        <item m="1" x="4"/>
        <item m="1" x="5"/>
        <item m="1" x="3"/>
        <item m="1" x="1"/>
        <item x="0"/>
        <item t="default"/>
      </items>
    </pivotField>
    <pivotField showAll="0"/>
    <pivotField showAll="0"/>
    <pivotField showAll="0"/>
    <pivotField showAll="0"/>
    <pivotField showAll="0"/>
    <pivotField axis="axisRow" dataField="1" showAll="0">
      <items count="10">
        <item m="1" x="2"/>
        <item m="1" x="5"/>
        <item m="1" x="3"/>
        <item m="1" x="6"/>
        <item x="0"/>
        <item m="1" x="1"/>
        <item m="1" x="4"/>
        <item m="1" x="7"/>
        <item m="1" x="8"/>
        <item t="default"/>
      </items>
    </pivotField>
    <pivotField showAll="0"/>
    <pivotField axis="axisRow" showAll="0">
      <items count="8">
        <item m="1" x="3"/>
        <item m="1" x="2"/>
        <item m="1" x="6"/>
        <item x="0"/>
        <item m="1" x="4"/>
        <item m="1" x="1"/>
        <item m="1" x="5"/>
        <item t="default"/>
      </items>
    </pivotField>
    <pivotField showAll="0"/>
    <pivotField showAll="0"/>
    <pivotField showAll="0"/>
    <pivotField dataField="1" showAll="0"/>
    <pivotField showAll="0"/>
    <pivotField showAll="0"/>
    <pivotField showAll="0"/>
    <pivotField showAll="0"/>
  </pivotFields>
  <rowFields count="3">
    <field x="2"/>
    <field x="8"/>
    <field x="10"/>
  </rowFields>
  <rowItems count="4">
    <i>
      <x v="5"/>
    </i>
    <i r="1">
      <x v="4"/>
    </i>
    <i r="2">
      <x v="3"/>
    </i>
    <i t="grand">
      <x/>
    </i>
  </rowItems>
  <colFields count="1">
    <field x="-2"/>
  </colFields>
  <colItems count="2">
    <i>
      <x/>
    </i>
    <i i="1">
      <x v="1"/>
    </i>
  </colItems>
  <pageFields count="1">
    <pageField fld="0" hier="-1"/>
  </pageFields>
  <dataFields count="2">
    <dataField name="Count of Assessed Impact" fld="8" subtotal="count" baseField="0" baseItem="0"/>
    <dataField name="Sum of Estimated action cost" fld="14" baseField="0" baseItem="0" numFmtId="164"/>
  </dataFields>
  <formats count="69">
    <format dxfId="148">
      <pivotArea field="2" type="button" dataOnly="0" labelOnly="1" outline="0" axis="axisRow" fieldPosition="0"/>
    </format>
    <format dxfId="147">
      <pivotArea dataOnly="0" labelOnly="1" outline="0" fieldPosition="0">
        <references count="1">
          <reference field="4294967294" count="1">
            <x v="0"/>
          </reference>
        </references>
      </pivotArea>
    </format>
    <format dxfId="146">
      <pivotArea field="2" type="button" dataOnly="0" labelOnly="1" outline="0" axis="axisRow" fieldPosition="0"/>
    </format>
    <format dxfId="145">
      <pivotArea dataOnly="0" labelOnly="1" outline="0" fieldPosition="0">
        <references count="1">
          <reference field="4294967294" count="1">
            <x v="0"/>
          </reference>
        </references>
      </pivotArea>
    </format>
    <format dxfId="144">
      <pivotArea field="2" type="button" dataOnly="0" labelOnly="1" outline="0" axis="axisRow" fieldPosition="0"/>
    </format>
    <format dxfId="143">
      <pivotArea dataOnly="0" labelOnly="1" outline="0" fieldPosition="0">
        <references count="1">
          <reference field="4294967294" count="1">
            <x v="0"/>
          </reference>
        </references>
      </pivotArea>
    </format>
    <format dxfId="142">
      <pivotArea type="all" dataOnly="0" outline="0" fieldPosition="0"/>
    </format>
    <format dxfId="141">
      <pivotArea outline="0" collapsedLevelsAreSubtotals="1" fieldPosition="0"/>
    </format>
    <format dxfId="140">
      <pivotArea field="2" type="button" dataOnly="0" labelOnly="1" outline="0" axis="axisRow" fieldPosition="0"/>
    </format>
    <format dxfId="139">
      <pivotArea dataOnly="0" labelOnly="1" fieldPosition="0">
        <references count="1">
          <reference field="2" count="0"/>
        </references>
      </pivotArea>
    </format>
    <format dxfId="138">
      <pivotArea dataOnly="0" labelOnly="1" grandRow="1" outline="0" fieldPosition="0"/>
    </format>
    <format dxfId="137">
      <pivotArea dataOnly="0" labelOnly="1" fieldPosition="0">
        <references count="2">
          <reference field="2" count="1" selected="0">
            <x v="0"/>
          </reference>
          <reference field="8" count="1">
            <x v="3"/>
          </reference>
        </references>
      </pivotArea>
    </format>
    <format dxfId="136">
      <pivotArea dataOnly="0" labelOnly="1" fieldPosition="0">
        <references count="2">
          <reference field="2" count="1" selected="0">
            <x v="1"/>
          </reference>
          <reference field="8" count="2">
            <x v="0"/>
            <x v="1"/>
          </reference>
        </references>
      </pivotArea>
    </format>
    <format dxfId="135">
      <pivotArea dataOnly="0" labelOnly="1" fieldPosition="0">
        <references count="2">
          <reference field="2" count="1" selected="0">
            <x v="2"/>
          </reference>
          <reference field="8" count="2">
            <x v="1"/>
            <x v="3"/>
          </reference>
        </references>
      </pivotArea>
    </format>
    <format dxfId="134">
      <pivotArea dataOnly="0" labelOnly="1" fieldPosition="0">
        <references count="2">
          <reference field="2" count="1" selected="0">
            <x v="3"/>
          </reference>
          <reference field="8" count="3">
            <x v="1"/>
            <x v="2"/>
            <x v="3"/>
          </reference>
        </references>
      </pivotArea>
    </format>
    <format dxfId="133">
      <pivotArea dataOnly="0" labelOnly="1" fieldPosition="0">
        <references count="3">
          <reference field="2" count="1" selected="0">
            <x v="0"/>
          </reference>
          <reference field="8" count="1" selected="0">
            <x v="3"/>
          </reference>
          <reference field="10" count="1">
            <x v="3"/>
          </reference>
        </references>
      </pivotArea>
    </format>
    <format dxfId="132">
      <pivotArea dataOnly="0" labelOnly="1" fieldPosition="0">
        <references count="3">
          <reference field="2" count="1" selected="0">
            <x v="1"/>
          </reference>
          <reference field="8" count="1" selected="0">
            <x v="0"/>
          </reference>
          <reference field="10" count="1">
            <x v="0"/>
          </reference>
        </references>
      </pivotArea>
    </format>
    <format dxfId="131">
      <pivotArea dataOnly="0" labelOnly="1" fieldPosition="0">
        <references count="3">
          <reference field="2" count="1" selected="0">
            <x v="1"/>
          </reference>
          <reference field="8" count="1" selected="0">
            <x v="1"/>
          </reference>
          <reference field="10" count="1">
            <x v="2"/>
          </reference>
        </references>
      </pivotArea>
    </format>
    <format dxfId="130">
      <pivotArea dataOnly="0" labelOnly="1" fieldPosition="0">
        <references count="3">
          <reference field="2" count="1" selected="0">
            <x v="2"/>
          </reference>
          <reference field="8" count="1" selected="0">
            <x v="1"/>
          </reference>
          <reference field="10" count="2">
            <x v="2"/>
            <x v="3"/>
          </reference>
        </references>
      </pivotArea>
    </format>
    <format dxfId="129">
      <pivotArea dataOnly="0" labelOnly="1" fieldPosition="0">
        <references count="3">
          <reference field="2" count="1" selected="0">
            <x v="2"/>
          </reference>
          <reference field="8" count="1" selected="0">
            <x v="3"/>
          </reference>
          <reference field="10" count="1">
            <x v="2"/>
          </reference>
        </references>
      </pivotArea>
    </format>
    <format dxfId="128">
      <pivotArea dataOnly="0" labelOnly="1" fieldPosition="0">
        <references count="3">
          <reference field="2" count="1" selected="0">
            <x v="3"/>
          </reference>
          <reference field="8" count="1" selected="0">
            <x v="1"/>
          </reference>
          <reference field="10" count="1">
            <x v="2"/>
          </reference>
        </references>
      </pivotArea>
    </format>
    <format dxfId="127">
      <pivotArea dataOnly="0" labelOnly="1" fieldPosition="0">
        <references count="3">
          <reference field="2" count="1" selected="0">
            <x v="3"/>
          </reference>
          <reference field="8" count="1" selected="0">
            <x v="2"/>
          </reference>
          <reference field="10" count="1">
            <x v="1"/>
          </reference>
        </references>
      </pivotArea>
    </format>
    <format dxfId="126">
      <pivotArea dataOnly="0" labelOnly="1" fieldPosition="0">
        <references count="3">
          <reference field="2" count="1" selected="0">
            <x v="3"/>
          </reference>
          <reference field="8" count="1" selected="0">
            <x v="3"/>
          </reference>
          <reference field="10" count="2">
            <x v="2"/>
            <x v="3"/>
          </reference>
        </references>
      </pivotArea>
    </format>
    <format dxfId="125">
      <pivotArea dataOnly="0" labelOnly="1" outline="0" fieldPosition="0">
        <references count="1">
          <reference field="4294967294" count="1">
            <x v="0"/>
          </reference>
        </references>
      </pivotArea>
    </format>
    <format dxfId="124">
      <pivotArea collapsedLevelsAreSubtotals="1" fieldPosition="0">
        <references count="1">
          <reference field="2" count="1">
            <x v="0"/>
          </reference>
        </references>
      </pivotArea>
    </format>
    <format dxfId="123">
      <pivotArea collapsedLevelsAreSubtotals="1" fieldPosition="0">
        <references count="2">
          <reference field="2" count="1" selected="0">
            <x v="0"/>
          </reference>
          <reference field="8" count="1">
            <x v="3"/>
          </reference>
        </references>
      </pivotArea>
    </format>
    <format dxfId="122">
      <pivotArea collapsedLevelsAreSubtotals="1" fieldPosition="0">
        <references count="3">
          <reference field="2" count="1" selected="0">
            <x v="0"/>
          </reference>
          <reference field="8" count="1" selected="0">
            <x v="3"/>
          </reference>
          <reference field="10" count="1">
            <x v="3"/>
          </reference>
        </references>
      </pivotArea>
    </format>
    <format dxfId="121">
      <pivotArea collapsedLevelsAreSubtotals="1" fieldPosition="0">
        <references count="1">
          <reference field="2" count="1">
            <x v="1"/>
          </reference>
        </references>
      </pivotArea>
    </format>
    <format dxfId="120">
      <pivotArea collapsedLevelsAreSubtotals="1" fieldPosition="0">
        <references count="2">
          <reference field="2" count="1" selected="0">
            <x v="1"/>
          </reference>
          <reference field="8" count="1">
            <x v="0"/>
          </reference>
        </references>
      </pivotArea>
    </format>
    <format dxfId="119">
      <pivotArea collapsedLevelsAreSubtotals="1" fieldPosition="0">
        <references count="3">
          <reference field="2" count="1" selected="0">
            <x v="1"/>
          </reference>
          <reference field="8" count="1" selected="0">
            <x v="0"/>
          </reference>
          <reference field="10" count="1">
            <x v="0"/>
          </reference>
        </references>
      </pivotArea>
    </format>
    <format dxfId="118">
      <pivotArea collapsedLevelsAreSubtotals="1" fieldPosition="0">
        <references count="2">
          <reference field="2" count="1" selected="0">
            <x v="1"/>
          </reference>
          <reference field="8" count="1">
            <x v="1"/>
          </reference>
        </references>
      </pivotArea>
    </format>
    <format dxfId="117">
      <pivotArea collapsedLevelsAreSubtotals="1" fieldPosition="0">
        <references count="3">
          <reference field="2" count="1" selected="0">
            <x v="1"/>
          </reference>
          <reference field="8" count="1" selected="0">
            <x v="1"/>
          </reference>
          <reference field="10" count="1">
            <x v="2"/>
          </reference>
        </references>
      </pivotArea>
    </format>
    <format dxfId="116">
      <pivotArea collapsedLevelsAreSubtotals="1" fieldPosition="0">
        <references count="1">
          <reference field="2" count="1">
            <x v="2"/>
          </reference>
        </references>
      </pivotArea>
    </format>
    <format dxfId="115">
      <pivotArea collapsedLevelsAreSubtotals="1" fieldPosition="0">
        <references count="2">
          <reference field="2" count="1" selected="0">
            <x v="2"/>
          </reference>
          <reference field="8" count="1">
            <x v="1"/>
          </reference>
        </references>
      </pivotArea>
    </format>
    <format dxfId="114">
      <pivotArea collapsedLevelsAreSubtotals="1" fieldPosition="0">
        <references count="3">
          <reference field="2" count="1" selected="0">
            <x v="2"/>
          </reference>
          <reference field="8" count="1" selected="0">
            <x v="1"/>
          </reference>
          <reference field="10" count="2">
            <x v="2"/>
            <x v="3"/>
          </reference>
        </references>
      </pivotArea>
    </format>
    <format dxfId="113">
      <pivotArea collapsedLevelsAreSubtotals="1" fieldPosition="0">
        <references count="2">
          <reference field="2" count="1" selected="0">
            <x v="2"/>
          </reference>
          <reference field="8" count="1">
            <x v="3"/>
          </reference>
        </references>
      </pivotArea>
    </format>
    <format dxfId="112">
      <pivotArea collapsedLevelsAreSubtotals="1" fieldPosition="0">
        <references count="3">
          <reference field="2" count="1" selected="0">
            <x v="2"/>
          </reference>
          <reference field="8" count="1" selected="0">
            <x v="3"/>
          </reference>
          <reference field="10" count="1">
            <x v="2"/>
          </reference>
        </references>
      </pivotArea>
    </format>
    <format dxfId="111">
      <pivotArea field="2" type="button" dataOnly="0" labelOnly="1" outline="0" axis="axisRow" fieldPosition="0"/>
    </format>
    <format dxfId="110">
      <pivotArea dataOnly="0" labelOnly="1" fieldPosition="0">
        <references count="1">
          <reference field="2" count="4">
            <x v="0"/>
            <x v="1"/>
            <x v="2"/>
            <x v="3"/>
          </reference>
        </references>
      </pivotArea>
    </format>
    <format dxfId="109">
      <pivotArea dataOnly="0" labelOnly="1" fieldPosition="0">
        <references count="2">
          <reference field="2" count="1" selected="0">
            <x v="0"/>
          </reference>
          <reference field="8" count="1">
            <x v="3"/>
          </reference>
        </references>
      </pivotArea>
    </format>
    <format dxfId="108">
      <pivotArea dataOnly="0" labelOnly="1" fieldPosition="0">
        <references count="2">
          <reference field="2" count="1" selected="0">
            <x v="1"/>
          </reference>
          <reference field="8" count="2">
            <x v="0"/>
            <x v="1"/>
          </reference>
        </references>
      </pivotArea>
    </format>
    <format dxfId="107">
      <pivotArea dataOnly="0" labelOnly="1" fieldPosition="0">
        <references count="2">
          <reference field="2" count="1" selected="0">
            <x v="2"/>
          </reference>
          <reference field="8" count="2">
            <x v="1"/>
            <x v="3"/>
          </reference>
        </references>
      </pivotArea>
    </format>
    <format dxfId="106">
      <pivotArea dataOnly="0" labelOnly="1" fieldPosition="0">
        <references count="3">
          <reference field="2" count="1" selected="0">
            <x v="0"/>
          </reference>
          <reference field="8" count="1" selected="0">
            <x v="3"/>
          </reference>
          <reference field="10" count="1">
            <x v="3"/>
          </reference>
        </references>
      </pivotArea>
    </format>
    <format dxfId="105">
      <pivotArea dataOnly="0" labelOnly="1" fieldPosition="0">
        <references count="3">
          <reference field="2" count="1" selected="0">
            <x v="1"/>
          </reference>
          <reference field="8" count="1" selected="0">
            <x v="0"/>
          </reference>
          <reference field="10" count="1">
            <x v="0"/>
          </reference>
        </references>
      </pivotArea>
    </format>
    <format dxfId="104">
      <pivotArea dataOnly="0" labelOnly="1" fieldPosition="0">
        <references count="3">
          <reference field="2" count="1" selected="0">
            <x v="1"/>
          </reference>
          <reference field="8" count="1" selected="0">
            <x v="1"/>
          </reference>
          <reference field="10" count="1">
            <x v="2"/>
          </reference>
        </references>
      </pivotArea>
    </format>
    <format dxfId="103">
      <pivotArea dataOnly="0" labelOnly="1" fieldPosition="0">
        <references count="3">
          <reference field="2" count="1" selected="0">
            <x v="2"/>
          </reference>
          <reference field="8" count="1" selected="0">
            <x v="1"/>
          </reference>
          <reference field="10" count="2">
            <x v="2"/>
            <x v="3"/>
          </reference>
        </references>
      </pivotArea>
    </format>
    <format dxfId="102">
      <pivotArea dataOnly="0" labelOnly="1" fieldPosition="0">
        <references count="3">
          <reference field="2" count="1" selected="0">
            <x v="2"/>
          </reference>
          <reference field="8" count="1" selected="0">
            <x v="3"/>
          </reference>
          <reference field="10" count="1">
            <x v="2"/>
          </reference>
        </references>
      </pivotArea>
    </format>
    <format dxfId="101">
      <pivotArea collapsedLevelsAreSubtotals="1" fieldPosition="0">
        <references count="1">
          <reference field="2" count="1">
            <x v="3"/>
          </reference>
        </references>
      </pivotArea>
    </format>
    <format dxfId="100">
      <pivotArea dataOnly="0" labelOnly="1" fieldPosition="0">
        <references count="1">
          <reference field="2" count="3">
            <x v="3"/>
            <x v="4"/>
            <x v="5"/>
          </reference>
        </references>
      </pivotArea>
    </format>
    <format dxfId="99">
      <pivotArea collapsedLevelsAreSubtotals="1" fieldPosition="0">
        <references count="2">
          <reference field="2" count="1" selected="0">
            <x v="3"/>
          </reference>
          <reference field="8" count="1">
            <x v="1"/>
          </reference>
        </references>
      </pivotArea>
    </format>
    <format dxfId="98">
      <pivotArea collapsedLevelsAreSubtotals="1" fieldPosition="0">
        <references count="3">
          <reference field="2" count="1" selected="0">
            <x v="3"/>
          </reference>
          <reference field="8" count="1" selected="0">
            <x v="1"/>
          </reference>
          <reference field="10" count="1">
            <x v="2"/>
          </reference>
        </references>
      </pivotArea>
    </format>
    <format dxfId="97">
      <pivotArea collapsedLevelsAreSubtotals="1" fieldPosition="0">
        <references count="2">
          <reference field="2" count="1" selected="0">
            <x v="3"/>
          </reference>
          <reference field="8" count="1">
            <x v="2"/>
          </reference>
        </references>
      </pivotArea>
    </format>
    <format dxfId="96">
      <pivotArea collapsedLevelsAreSubtotals="1" fieldPosition="0">
        <references count="3">
          <reference field="2" count="1" selected="0">
            <x v="3"/>
          </reference>
          <reference field="8" count="1" selected="0">
            <x v="2"/>
          </reference>
          <reference field="10" count="1">
            <x v="1"/>
          </reference>
        </references>
      </pivotArea>
    </format>
    <format dxfId="95">
      <pivotArea collapsedLevelsAreSubtotals="1" fieldPosition="0">
        <references count="2">
          <reference field="2" count="1" selected="0">
            <x v="3"/>
          </reference>
          <reference field="8" count="1">
            <x v="3"/>
          </reference>
        </references>
      </pivotArea>
    </format>
    <format dxfId="94">
      <pivotArea collapsedLevelsAreSubtotals="1" fieldPosition="0">
        <references count="3">
          <reference field="2" count="1" selected="0">
            <x v="3"/>
          </reference>
          <reference field="8" count="1" selected="0">
            <x v="3"/>
          </reference>
          <reference field="10" count="2">
            <x v="2"/>
            <x v="3"/>
          </reference>
        </references>
      </pivotArea>
    </format>
    <format dxfId="93">
      <pivotArea collapsedLevelsAreSubtotals="1" fieldPosition="0">
        <references count="1">
          <reference field="2" count="1">
            <x v="4"/>
          </reference>
        </references>
      </pivotArea>
    </format>
    <format dxfId="92">
      <pivotArea collapsedLevelsAreSubtotals="1" fieldPosition="0">
        <references count="1">
          <reference field="2" count="1">
            <x v="5"/>
          </reference>
        </references>
      </pivotArea>
    </format>
    <format dxfId="91">
      <pivotArea grandRow="1" outline="0" collapsedLevelsAreSubtotals="1" fieldPosition="0"/>
    </format>
    <format dxfId="90">
      <pivotArea dataOnly="0" labelOnly="1" fieldPosition="0">
        <references count="1">
          <reference field="2" count="2">
            <x v="4"/>
            <x v="5"/>
          </reference>
        </references>
      </pivotArea>
    </format>
    <format dxfId="89">
      <pivotArea dataOnly="0" labelOnly="1" grandRow="1" outline="0" fieldPosition="0"/>
    </format>
    <format dxfId="88">
      <pivotArea dataOnly="0" labelOnly="1" fieldPosition="0">
        <references count="2">
          <reference field="2" count="1" selected="0">
            <x v="3"/>
          </reference>
          <reference field="8" count="3">
            <x v="1"/>
            <x v="2"/>
            <x v="3"/>
          </reference>
        </references>
      </pivotArea>
    </format>
    <format dxfId="87">
      <pivotArea dataOnly="0" labelOnly="1" fieldPosition="0">
        <references count="3">
          <reference field="2" count="1" selected="0">
            <x v="3"/>
          </reference>
          <reference field="8" count="1" selected="0">
            <x v="1"/>
          </reference>
          <reference field="10" count="1">
            <x v="2"/>
          </reference>
        </references>
      </pivotArea>
    </format>
    <format dxfId="86">
      <pivotArea dataOnly="0" labelOnly="1" fieldPosition="0">
        <references count="3">
          <reference field="2" count="1" selected="0">
            <x v="3"/>
          </reference>
          <reference field="8" count="1" selected="0">
            <x v="2"/>
          </reference>
          <reference field="10" count="1">
            <x v="1"/>
          </reference>
        </references>
      </pivotArea>
    </format>
    <format dxfId="85">
      <pivotArea dataOnly="0" labelOnly="1" fieldPosition="0">
        <references count="3">
          <reference field="2" count="1" selected="0">
            <x v="3"/>
          </reference>
          <reference field="8" count="1" selected="0">
            <x v="3"/>
          </reference>
          <reference field="10" count="2">
            <x v="2"/>
            <x v="3"/>
          </reference>
        </references>
      </pivotArea>
    </format>
    <format dxfId="84">
      <pivotArea outline="0" collapsedLevelsAreSubtotals="1" fieldPosition="0">
        <references count="1">
          <reference field="4294967294" count="1" selected="0">
            <x v="0"/>
          </reference>
        </references>
      </pivotArea>
    </format>
    <format dxfId="83">
      <pivotArea dataOnly="0" labelOnly="1" outline="0" fieldPosition="0">
        <references count="1">
          <reference field="0" count="0"/>
        </references>
      </pivotArea>
    </format>
    <format dxfId="82">
      <pivotArea dataOnly="0" labelOnly="1" outline="0" fieldPosition="0">
        <references count="1">
          <reference field="4294967294" count="1">
            <x v="0"/>
          </reference>
        </references>
      </pivotArea>
    </format>
    <format dxfId="81">
      <pivotArea outline="0" collapsedLevelsAreSubtotals="1" fieldPosition="0">
        <references count="1">
          <reference field="4294967294" count="1" selected="0">
            <x v="1"/>
          </reference>
        </references>
      </pivotArea>
    </format>
    <format dxfId="80">
      <pivotArea dataOnly="0" labelOnly="1" outline="0" fieldPosition="0">
        <references count="1">
          <reference field="4294967294" count="2">
            <x v="0"/>
            <x v="1"/>
          </reference>
        </references>
      </pivotArea>
    </format>
  </formats>
  <conditionalFormats count="1">
    <conditionalFormat priority="1">
      <pivotAreas count="1">
        <pivotArea type="data" outline="0" collapsedLevelsAreSubtotals="1" fieldPosition="0">
          <references count="1">
            <reference field="4294967294" count="1" selected="0">
              <x v="1"/>
            </reference>
          </references>
        </pivotArea>
      </pivotAreas>
    </conditionalFormat>
  </conditionalFormats>
  <chartFormats count="2">
    <chartFormat chart="5" format="12" series="1">
      <pivotArea type="data" outline="0" fieldPosition="0">
        <references count="1">
          <reference field="4294967294" count="1" selected="0">
            <x v="0"/>
          </reference>
        </references>
      </pivotArea>
    </chartFormat>
    <chartFormat chart="5" format="14"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A201E8C-3AAB-4E3B-AAE6-ADA7E51611C2}" name="Table1" displayName="Table1" ref="B6:T105" totalsRowShown="0" headerRowDxfId="172" dataDxfId="170" headerRowBorderDxfId="171">
  <autoFilter ref="B6:T105" xr:uid="{F684DC2F-6EC2-40B7-B79A-2BA581EFDFF4}"/>
  <tableColumns count="19">
    <tableColumn id="1" xr3:uid="{1A25B483-4569-4771-A001-0AE59DA007F7}" name="Climate/Weather Risk" dataDxfId="169"/>
    <tableColumn id="19" xr3:uid="{759536FD-DEC6-47D8-B993-1CB9D0028AAE}" name="Estimated return period (years)" dataDxfId="168"/>
    <tableColumn id="2" xr3:uid="{27E0A69D-844A-4B6D-88C6-3BEFD2E8A005}" name="Impacts" dataDxfId="167"/>
    <tableColumn id="10" xr3:uid="{0D22BC20-BFA2-48BA-BED8-61794AE41A62}" name="Details of impact" dataDxfId="166"/>
    <tableColumn id="11" xr3:uid="{3CEA7648-024A-4606-A462-DD99863C13BB}" name="Impact/risk type" dataDxfId="165"/>
    <tableColumn id="12" xr3:uid="{1D917BB6-4AA1-4D87-8438-D64FB94AA52F}" name="Estimated Financial Impact per event" dataDxfId="164"/>
    <tableColumn id="3" xr3:uid="{044AEAA9-F7BF-4F64-A516-D535A715B85A}" name="Consequence" dataDxfId="163"/>
    <tableColumn id="4" xr3:uid="{0D867292-6D61-47FB-B1B8-E02ECB07033C}" name="Likelihood" dataDxfId="162"/>
    <tableColumn id="5" xr3:uid="{25138397-8566-4944-BA81-93150868197E}" name="Assessed Impact" dataDxfId="161">
      <calculatedColumnFormula>INDEX(ImpactTable,MATCH($I7,'Lists&amp;Matrices'!$L$4:$L$9,0),MATCH($H7,'Lists&amp;Matrices'!$M$3:$R$3,0))</calculatedColumnFormula>
    </tableColumn>
    <tableColumn id="6" xr3:uid="{FAC41470-550F-4586-833A-85F2DEACAF0A}" name="Management  Capacity" dataDxfId="160"/>
    <tableColumn id="7" xr3:uid="{EF8EBA93-A22A-46D1-B5C6-69873FF590B2}" name="Assessed Vulnerability" dataDxfId="159">
      <calculatedColumnFormula>INDEX(vulnerabilitytable,MATCH($J7,'Lists&amp;Matrices'!$S$5:$S$9,0),MATCH($K7,'Lists&amp;Matrices'!$T$4:$W$4,0))</calculatedColumnFormula>
    </tableColumn>
    <tableColumn id="13" xr3:uid="{D7F56FE1-EDFB-4D9A-9AD8-FC91B9F56723}" name="Risk strategy" dataDxfId="158"/>
    <tableColumn id="9" xr3:uid="{9F6F25C5-311E-4591-961E-EE797C556964}" name="Management actions" dataDxfId="157"/>
    <tableColumn id="16" xr3:uid="{6592143A-A484-438C-B66B-9A237A23FCA2}" name="How many events will this action remain effective (approximately)?" dataDxfId="156"/>
    <tableColumn id="15" xr3:uid="{CBB48A24-0D6A-477C-A595-FB68BDAAD449}" name="Estimated action cost" dataDxfId="155"/>
    <tableColumn id="17" xr3:uid="{8A000F2D-0BA6-433B-B5FE-F3FFD6F3AD06}" name="Cost frequency:_x000a_Per event or once-off?" dataDxfId="154"/>
    <tableColumn id="18" xr3:uid="{1309E472-411C-453A-B970-B561BFDE2064}" name="Cost effectiveness" dataDxfId="153"/>
    <tableColumn id="14" xr3:uid="{3E53D599-7C54-47AC-9A43-5968780F6530}" name="Priority_x000a_1.    Urgent and important_x000a_2.    Not urgent but important_x000a_3.    Urgent but not important_x000a_4.    Not urgent and not important" dataDxfId="152"/>
    <tableColumn id="8" xr3:uid="{67C2AD19-D479-4D4E-A5F7-71C370369B1A}" name="Status" dataDxfId="151"/>
  </tableColumns>
  <tableStyleInfo name="TableStyleMedium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08FF97C-105F-43CA-8892-DBB9539F808B}" name="Table3" displayName="Table3" ref="B2:B6" totalsRowShown="0" headerRowDxfId="74" dataDxfId="72" headerRowBorderDxfId="73" tableBorderDxfId="71" totalsRowBorderDxfId="70">
  <autoFilter ref="B2:B6" xr:uid="{CE20ABD9-9740-49A8-A052-B36587992A2A}"/>
  <tableColumns count="1">
    <tableColumn id="1" xr3:uid="{73BD936E-C57D-4A90-B273-16149C582C21}" name="Action status" dataDxfId="6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data.longpaddock.qld.gov.au/static/products/pdf/climatematrixworkbook.pdf" TargetMode="Externa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table" Target="../tables/table1.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C1A0E-B646-4E7D-92AB-7F24171439B0}">
  <sheetPr>
    <tabColor rgb="FFFF0000"/>
  </sheetPr>
  <dimension ref="A1:C20"/>
  <sheetViews>
    <sheetView tabSelected="1" zoomScaleNormal="100" workbookViewId="0">
      <selection activeCell="B20" sqref="B20"/>
    </sheetView>
  </sheetViews>
  <sheetFormatPr defaultRowHeight="15" x14ac:dyDescent="0.25"/>
  <cols>
    <col min="1" max="1" width="9.140625" style="124"/>
    <col min="2" max="2" width="181.140625" style="124" customWidth="1"/>
    <col min="3" max="3" width="88" style="124" customWidth="1"/>
    <col min="4" max="16384" width="9.140625" style="124"/>
  </cols>
  <sheetData>
    <row r="1" spans="1:3" ht="21" x14ac:dyDescent="0.25">
      <c r="A1" s="122"/>
      <c r="B1" s="126" t="s">
        <v>198</v>
      </c>
      <c r="C1" s="122"/>
    </row>
    <row r="2" spans="1:3" x14ac:dyDescent="0.25">
      <c r="A2" s="122"/>
      <c r="B2" s="122"/>
      <c r="C2" s="122"/>
    </row>
    <row r="3" spans="1:3" x14ac:dyDescent="0.25">
      <c r="A3" s="122"/>
      <c r="B3" s="122"/>
      <c r="C3" s="122"/>
    </row>
    <row r="4" spans="1:3" ht="145.5" customHeight="1" x14ac:dyDescent="0.25">
      <c r="A4" s="153" t="s">
        <v>216</v>
      </c>
      <c r="B4" s="154"/>
      <c r="C4" s="130"/>
    </row>
    <row r="5" spans="1:3" ht="30" x14ac:dyDescent="0.25">
      <c r="A5" s="127" t="s">
        <v>192</v>
      </c>
      <c r="B5" s="128" t="s">
        <v>202</v>
      </c>
      <c r="C5" s="122"/>
    </row>
    <row r="6" spans="1:3" ht="47.25" customHeight="1" x14ac:dyDescent="0.25">
      <c r="A6" s="127" t="s">
        <v>193</v>
      </c>
      <c r="B6" s="128" t="s">
        <v>191</v>
      </c>
      <c r="C6" s="122"/>
    </row>
    <row r="7" spans="1:3" x14ac:dyDescent="0.25">
      <c r="A7" s="127" t="s">
        <v>194</v>
      </c>
      <c r="B7" s="128" t="s">
        <v>190</v>
      </c>
      <c r="C7" s="122"/>
    </row>
    <row r="8" spans="1:3" x14ac:dyDescent="0.25">
      <c r="A8" s="129"/>
      <c r="B8" s="129"/>
      <c r="C8" s="122"/>
    </row>
    <row r="9" spans="1:3" x14ac:dyDescent="0.25">
      <c r="A9" s="129"/>
      <c r="B9" s="128" t="s">
        <v>195</v>
      </c>
      <c r="C9" s="122"/>
    </row>
    <row r="10" spans="1:3" x14ac:dyDescent="0.25">
      <c r="A10" s="122"/>
      <c r="B10" s="122"/>
      <c r="C10" s="122"/>
    </row>
    <row r="11" spans="1:3" x14ac:dyDescent="0.25">
      <c r="A11" s="122"/>
      <c r="B11" s="122"/>
      <c r="C11" s="122"/>
    </row>
    <row r="12" spans="1:3" x14ac:dyDescent="0.25">
      <c r="A12" s="122"/>
      <c r="B12" s="122"/>
      <c r="C12" s="122"/>
    </row>
    <row r="13" spans="1:3" x14ac:dyDescent="0.25">
      <c r="A13" s="122"/>
      <c r="B13" s="122"/>
      <c r="C13" s="122"/>
    </row>
    <row r="14" spans="1:3" x14ac:dyDescent="0.25">
      <c r="B14" s="125" t="s">
        <v>196</v>
      </c>
    </row>
    <row r="15" spans="1:3" x14ac:dyDescent="0.25">
      <c r="A15" s="131"/>
      <c r="B15" s="131" t="s">
        <v>201</v>
      </c>
    </row>
    <row r="16" spans="1:3" x14ac:dyDescent="0.25">
      <c r="A16" s="132" t="s">
        <v>199</v>
      </c>
      <c r="B16" s="133" t="s">
        <v>200</v>
      </c>
    </row>
    <row r="17" spans="1:2" x14ac:dyDescent="0.25">
      <c r="A17" s="134">
        <v>44652</v>
      </c>
      <c r="B17" s="131" t="s">
        <v>197</v>
      </c>
    </row>
    <row r="18" spans="1:2" x14ac:dyDescent="0.25">
      <c r="A18" s="134">
        <v>44682</v>
      </c>
      <c r="B18" s="131" t="s">
        <v>223</v>
      </c>
    </row>
    <row r="19" spans="1:2" x14ac:dyDescent="0.25">
      <c r="A19" s="134"/>
      <c r="B19" s="131"/>
    </row>
    <row r="20" spans="1:2" x14ac:dyDescent="0.25">
      <c r="A20" s="131"/>
      <c r="B20" s="131"/>
    </row>
  </sheetData>
  <mergeCells count="1">
    <mergeCell ref="A4:B4"/>
  </mergeCells>
  <hyperlinks>
    <hyperlink ref="B16" r:id="rId1" xr:uid="{F16FD7CE-528A-4DFC-A579-F994A0802223}"/>
  </hyperlinks>
  <pageMargins left="0.7" right="0.7" top="0.75" bottom="0.75" header="0.3" footer="0.3"/>
  <pageSetup orientation="portrait" r:id="rId2"/>
  <headerFooter>
    <oddHeader>&amp;C&amp;G</oddHeader>
  </headerFooter>
  <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5B8D38-45D5-4E00-8649-DEE5BE5B282D}">
  <dimension ref="A1:J43"/>
  <sheetViews>
    <sheetView workbookViewId="0">
      <selection activeCell="F11" sqref="F11"/>
    </sheetView>
  </sheetViews>
  <sheetFormatPr defaultRowHeight="15" x14ac:dyDescent="0.25"/>
  <cols>
    <col min="1" max="1" width="35.5703125" customWidth="1"/>
    <col min="2" max="2" width="34.85546875" customWidth="1"/>
    <col min="3" max="3" width="34.42578125" customWidth="1"/>
    <col min="4" max="4" width="9.7109375" customWidth="1"/>
    <col min="5" max="5" width="28.28515625" customWidth="1"/>
    <col min="6" max="6" width="40.5703125" customWidth="1"/>
  </cols>
  <sheetData>
    <row r="1" spans="1:10" s="9" customFormat="1" x14ac:dyDescent="0.25"/>
    <row r="2" spans="1:10" s="116" customFormat="1" ht="21" x14ac:dyDescent="0.35">
      <c r="A2" s="118" t="s">
        <v>164</v>
      </c>
      <c r="B2" s="117" t="s">
        <v>165</v>
      </c>
      <c r="C2" s="117"/>
      <c r="D2" s="117"/>
      <c r="E2" s="117"/>
      <c r="F2" s="117"/>
      <c r="G2" s="117"/>
      <c r="H2" s="117"/>
      <c r="I2" s="117"/>
      <c r="J2" s="117"/>
    </row>
    <row r="3" spans="1:10" ht="81.75" customHeight="1" x14ac:dyDescent="0.25">
      <c r="A3" s="9"/>
      <c r="B3" s="160" t="s">
        <v>166</v>
      </c>
      <c r="C3" s="161"/>
      <c r="D3" s="161"/>
      <c r="E3" s="161"/>
      <c r="F3" s="161"/>
      <c r="G3" s="9"/>
      <c r="H3" s="9"/>
      <c r="I3" s="9"/>
      <c r="J3" s="9"/>
    </row>
    <row r="4" spans="1:10" x14ac:dyDescent="0.25">
      <c r="A4" s="9"/>
      <c r="B4" s="162" t="s">
        <v>217</v>
      </c>
      <c r="C4" s="163"/>
      <c r="D4" s="163"/>
      <c r="E4" s="163"/>
      <c r="F4" s="163"/>
      <c r="G4" s="9"/>
      <c r="H4" s="9"/>
      <c r="I4" s="9"/>
      <c r="J4" s="9"/>
    </row>
    <row r="5" spans="1:10" ht="15.75" thickBot="1" x14ac:dyDescent="0.3">
      <c r="A5" s="9"/>
      <c r="B5" s="9"/>
      <c r="C5" s="9"/>
      <c r="D5" s="9"/>
      <c r="E5" s="9"/>
      <c r="F5" s="9"/>
      <c r="G5" s="9"/>
      <c r="H5" s="9"/>
      <c r="I5" s="9"/>
      <c r="J5" s="9"/>
    </row>
    <row r="6" spans="1:10" x14ac:dyDescent="0.25">
      <c r="A6" s="9"/>
      <c r="B6" s="157" t="s">
        <v>160</v>
      </c>
      <c r="C6" s="158"/>
      <c r="D6" s="9"/>
      <c r="E6" s="9"/>
      <c r="F6" s="106" t="s">
        <v>161</v>
      </c>
      <c r="G6" s="9"/>
      <c r="H6" s="9"/>
      <c r="I6" s="9"/>
      <c r="J6" s="9"/>
    </row>
    <row r="7" spans="1:10" ht="75" customHeight="1" x14ac:dyDescent="0.25">
      <c r="A7" s="9"/>
      <c r="B7" s="155" t="s">
        <v>213</v>
      </c>
      <c r="C7" s="156"/>
      <c r="D7" s="9"/>
      <c r="E7" s="9"/>
      <c r="F7" s="107" t="s">
        <v>162</v>
      </c>
      <c r="G7" s="9"/>
      <c r="H7" s="9"/>
      <c r="I7" s="9"/>
      <c r="J7" s="9"/>
    </row>
    <row r="8" spans="1:10" ht="53.25" customHeight="1" x14ac:dyDescent="0.25">
      <c r="A8" s="9"/>
      <c r="B8" s="155" t="s">
        <v>214</v>
      </c>
      <c r="C8" s="159"/>
      <c r="D8" s="9"/>
      <c r="E8" s="9"/>
      <c r="F8" s="107" t="s">
        <v>163</v>
      </c>
      <c r="G8" s="9"/>
      <c r="H8" s="9"/>
      <c r="I8" s="9"/>
      <c r="J8" s="9"/>
    </row>
    <row r="9" spans="1:10" x14ac:dyDescent="0.25">
      <c r="A9" s="108" t="s">
        <v>158</v>
      </c>
      <c r="B9" s="101" t="s">
        <v>55</v>
      </c>
      <c r="C9" s="102" t="s">
        <v>56</v>
      </c>
      <c r="D9" s="9"/>
      <c r="E9" s="108" t="s">
        <v>159</v>
      </c>
      <c r="F9" s="110" t="s">
        <v>106</v>
      </c>
      <c r="G9" s="9"/>
      <c r="H9" s="9"/>
      <c r="I9" s="9"/>
      <c r="J9" s="9"/>
    </row>
    <row r="10" spans="1:10" x14ac:dyDescent="0.25">
      <c r="A10" s="109" t="s">
        <v>103</v>
      </c>
      <c r="B10" s="103"/>
      <c r="C10" s="104"/>
      <c r="D10" s="9"/>
      <c r="E10" s="109" t="s">
        <v>142</v>
      </c>
      <c r="F10" s="111"/>
      <c r="G10" s="9"/>
      <c r="H10" s="9"/>
      <c r="I10" s="9"/>
      <c r="J10" s="9"/>
    </row>
    <row r="11" spans="1:10" x14ac:dyDescent="0.25">
      <c r="A11" s="109" t="s">
        <v>141</v>
      </c>
      <c r="B11" s="103"/>
      <c r="C11" s="104"/>
      <c r="D11" s="9"/>
      <c r="E11" s="109" t="s">
        <v>143</v>
      </c>
      <c r="F11" s="111"/>
      <c r="G11" s="9"/>
      <c r="H11" s="9"/>
      <c r="I11" s="9"/>
      <c r="J11" s="9"/>
    </row>
    <row r="12" spans="1:10" x14ac:dyDescent="0.25">
      <c r="A12" s="109" t="s">
        <v>104</v>
      </c>
      <c r="B12" s="103"/>
      <c r="C12" s="104"/>
      <c r="D12" s="9"/>
      <c r="E12" s="109" t="s">
        <v>144</v>
      </c>
      <c r="F12" s="111"/>
      <c r="G12" s="9"/>
      <c r="H12" s="9"/>
      <c r="I12" s="9"/>
      <c r="J12" s="9"/>
    </row>
    <row r="13" spans="1:10" x14ac:dyDescent="0.25">
      <c r="A13" s="109" t="s">
        <v>128</v>
      </c>
      <c r="B13" s="103"/>
      <c r="C13" s="104"/>
      <c r="D13" s="9"/>
      <c r="E13" s="109" t="s">
        <v>107</v>
      </c>
      <c r="F13" s="111"/>
      <c r="G13" s="9"/>
      <c r="H13" s="9"/>
      <c r="I13" s="9"/>
      <c r="J13" s="9"/>
    </row>
    <row r="14" spans="1:10" x14ac:dyDescent="0.25">
      <c r="A14" s="109" t="s">
        <v>129</v>
      </c>
      <c r="B14" s="103"/>
      <c r="C14" s="104"/>
      <c r="D14" s="9"/>
      <c r="E14" s="109" t="s">
        <v>108</v>
      </c>
      <c r="F14" s="111"/>
      <c r="G14" s="9"/>
      <c r="H14" s="9"/>
      <c r="I14" s="9"/>
      <c r="J14" s="9"/>
    </row>
    <row r="15" spans="1:10" x14ac:dyDescent="0.25">
      <c r="A15" s="109" t="s">
        <v>130</v>
      </c>
      <c r="B15" s="103"/>
      <c r="C15" s="104"/>
      <c r="D15" s="9"/>
      <c r="E15" s="109" t="s">
        <v>145</v>
      </c>
      <c r="F15" s="112"/>
      <c r="G15" s="9"/>
      <c r="H15" s="9"/>
      <c r="I15" s="9"/>
      <c r="J15" s="9"/>
    </row>
    <row r="16" spans="1:10" x14ac:dyDescent="0.25">
      <c r="A16" s="109" t="s">
        <v>131</v>
      </c>
      <c r="B16" s="114"/>
      <c r="C16" s="104"/>
      <c r="D16" s="9"/>
      <c r="E16" s="109" t="s">
        <v>146</v>
      </c>
      <c r="F16" s="112"/>
      <c r="G16" s="9"/>
      <c r="H16" s="9"/>
      <c r="I16" s="9"/>
      <c r="J16" s="9"/>
    </row>
    <row r="17" spans="1:10" x14ac:dyDescent="0.25">
      <c r="A17" s="109" t="s">
        <v>132</v>
      </c>
      <c r="B17" s="114"/>
      <c r="C17" s="104"/>
      <c r="D17" s="9"/>
      <c r="E17" s="109" t="s">
        <v>147</v>
      </c>
      <c r="F17" s="112"/>
      <c r="G17" s="9"/>
      <c r="H17" s="9"/>
      <c r="I17" s="9"/>
      <c r="J17" s="9"/>
    </row>
    <row r="18" spans="1:10" x14ac:dyDescent="0.25">
      <c r="A18" s="109" t="s">
        <v>133</v>
      </c>
      <c r="B18" s="114"/>
      <c r="C18" s="104"/>
      <c r="D18" s="9"/>
      <c r="E18" s="109" t="s">
        <v>148</v>
      </c>
      <c r="F18" s="112"/>
      <c r="G18" s="9"/>
      <c r="H18" s="9"/>
      <c r="I18" s="9"/>
      <c r="J18" s="9"/>
    </row>
    <row r="19" spans="1:10" x14ac:dyDescent="0.25">
      <c r="A19" s="109" t="s">
        <v>134</v>
      </c>
      <c r="B19" s="114"/>
      <c r="C19" s="104"/>
      <c r="D19" s="9"/>
      <c r="E19" s="109" t="s">
        <v>149</v>
      </c>
      <c r="F19" s="112"/>
      <c r="G19" s="9"/>
      <c r="H19" s="9"/>
      <c r="I19" s="9"/>
      <c r="J19" s="9"/>
    </row>
    <row r="20" spans="1:10" x14ac:dyDescent="0.25">
      <c r="A20" s="109" t="s">
        <v>135</v>
      </c>
      <c r="B20" s="114"/>
      <c r="C20" s="104"/>
      <c r="D20" s="9"/>
      <c r="E20" s="109" t="s">
        <v>150</v>
      </c>
      <c r="F20" s="112"/>
      <c r="G20" s="9"/>
      <c r="H20" s="9"/>
      <c r="I20" s="9"/>
      <c r="J20" s="9"/>
    </row>
    <row r="21" spans="1:10" x14ac:dyDescent="0.25">
      <c r="A21" s="109" t="s">
        <v>105</v>
      </c>
      <c r="B21" s="114"/>
      <c r="C21" s="104"/>
      <c r="D21" s="9"/>
      <c r="E21" s="9"/>
      <c r="F21" s="112"/>
      <c r="G21" s="9"/>
      <c r="H21" s="9"/>
      <c r="I21" s="9"/>
      <c r="J21" s="9"/>
    </row>
    <row r="22" spans="1:10" x14ac:dyDescent="0.25">
      <c r="A22" s="109" t="s">
        <v>136</v>
      </c>
      <c r="B22" s="114"/>
      <c r="C22" s="104"/>
      <c r="D22" s="9"/>
      <c r="E22" s="9"/>
      <c r="F22" s="112"/>
      <c r="G22" s="9"/>
      <c r="H22" s="9"/>
      <c r="I22" s="9"/>
      <c r="J22" s="9"/>
    </row>
    <row r="23" spans="1:10" x14ac:dyDescent="0.25">
      <c r="A23" s="109" t="s">
        <v>137</v>
      </c>
      <c r="B23" s="114"/>
      <c r="C23" s="104"/>
      <c r="D23" s="9"/>
      <c r="E23" s="9"/>
      <c r="F23" s="112"/>
      <c r="G23" s="9"/>
      <c r="H23" s="9"/>
      <c r="I23" s="9"/>
      <c r="J23" s="9"/>
    </row>
    <row r="24" spans="1:10" x14ac:dyDescent="0.25">
      <c r="A24" s="109" t="s">
        <v>139</v>
      </c>
      <c r="B24" s="114"/>
      <c r="C24" s="104"/>
      <c r="D24" s="9"/>
      <c r="E24" s="9"/>
      <c r="F24" s="112"/>
      <c r="G24" s="9"/>
      <c r="H24" s="9"/>
      <c r="I24" s="9"/>
      <c r="J24" s="9"/>
    </row>
    <row r="25" spans="1:10" x14ac:dyDescent="0.25">
      <c r="A25" s="109" t="s">
        <v>138</v>
      </c>
      <c r="B25" s="114"/>
      <c r="C25" s="104"/>
      <c r="D25" s="9"/>
      <c r="E25" s="9"/>
      <c r="F25" s="112"/>
      <c r="G25" s="9"/>
      <c r="H25" s="9"/>
      <c r="I25" s="9"/>
      <c r="J25" s="9"/>
    </row>
    <row r="26" spans="1:10" x14ac:dyDescent="0.25">
      <c r="A26" s="109" t="s">
        <v>140</v>
      </c>
      <c r="B26" s="114"/>
      <c r="C26" s="104"/>
      <c r="D26" s="9"/>
      <c r="E26" s="9"/>
      <c r="F26" s="112"/>
      <c r="G26" s="9"/>
      <c r="H26" s="9"/>
      <c r="I26" s="9"/>
      <c r="J26" s="9"/>
    </row>
    <row r="27" spans="1:10" x14ac:dyDescent="0.25">
      <c r="A27" s="9"/>
      <c r="B27" s="114"/>
      <c r="C27" s="104"/>
      <c r="D27" s="9"/>
      <c r="E27" s="9"/>
      <c r="F27" s="112"/>
      <c r="G27" s="9"/>
      <c r="H27" s="9"/>
      <c r="I27" s="9"/>
      <c r="J27" s="9"/>
    </row>
    <row r="28" spans="1:10" x14ac:dyDescent="0.25">
      <c r="A28" s="9"/>
      <c r="B28" s="114"/>
      <c r="C28" s="104"/>
      <c r="D28" s="9"/>
      <c r="E28" s="9"/>
      <c r="F28" s="112"/>
      <c r="G28" s="9"/>
      <c r="H28" s="9"/>
      <c r="I28" s="9"/>
      <c r="J28" s="9"/>
    </row>
    <row r="29" spans="1:10" x14ac:dyDescent="0.25">
      <c r="A29" s="9"/>
      <c r="B29" s="114"/>
      <c r="C29" s="104"/>
      <c r="D29" s="9"/>
      <c r="E29" s="9"/>
      <c r="F29" s="112"/>
      <c r="G29" s="9"/>
      <c r="H29" s="9"/>
      <c r="I29" s="9"/>
      <c r="J29" s="9"/>
    </row>
    <row r="30" spans="1:10" x14ac:dyDescent="0.25">
      <c r="A30" s="9"/>
      <c r="B30" s="114"/>
      <c r="C30" s="104"/>
      <c r="D30" s="9"/>
      <c r="E30" s="9"/>
      <c r="F30" s="112"/>
      <c r="G30" s="9"/>
      <c r="H30" s="9"/>
      <c r="I30" s="9"/>
      <c r="J30" s="9"/>
    </row>
    <row r="31" spans="1:10" x14ac:dyDescent="0.25">
      <c r="A31" s="9"/>
      <c r="B31" s="114"/>
      <c r="C31" s="104"/>
      <c r="D31" s="9"/>
      <c r="E31" s="9"/>
      <c r="F31" s="112"/>
      <c r="G31" s="9"/>
      <c r="H31" s="9"/>
      <c r="I31" s="9"/>
      <c r="J31" s="9"/>
    </row>
    <row r="32" spans="1:10" x14ac:dyDescent="0.25">
      <c r="A32" s="9"/>
      <c r="B32" s="114"/>
      <c r="C32" s="104"/>
      <c r="D32" s="9"/>
      <c r="E32" s="9"/>
      <c r="F32" s="112"/>
      <c r="G32" s="9"/>
      <c r="H32" s="9"/>
      <c r="I32" s="9"/>
      <c r="J32" s="9"/>
    </row>
    <row r="33" spans="1:10" x14ac:dyDescent="0.25">
      <c r="A33" s="9"/>
      <c r="B33" s="114"/>
      <c r="C33" s="104"/>
      <c r="D33" s="9"/>
      <c r="E33" s="9"/>
      <c r="F33" s="112"/>
      <c r="G33" s="9"/>
      <c r="H33" s="9"/>
      <c r="I33" s="9"/>
      <c r="J33" s="9"/>
    </row>
    <row r="34" spans="1:10" x14ac:dyDescent="0.25">
      <c r="A34" s="9"/>
      <c r="B34" s="114"/>
      <c r="C34" s="104"/>
      <c r="D34" s="9"/>
      <c r="E34" s="9"/>
      <c r="F34" s="112"/>
      <c r="G34" s="9"/>
      <c r="H34" s="9"/>
      <c r="I34" s="9"/>
      <c r="J34" s="9"/>
    </row>
    <row r="35" spans="1:10" x14ac:dyDescent="0.25">
      <c r="A35" s="9"/>
      <c r="B35" s="114"/>
      <c r="C35" s="104"/>
      <c r="D35" s="9"/>
      <c r="E35" s="9"/>
      <c r="F35" s="112"/>
      <c r="G35" s="9"/>
      <c r="H35" s="9"/>
      <c r="I35" s="9"/>
      <c r="J35" s="9"/>
    </row>
    <row r="36" spans="1:10" x14ac:dyDescent="0.25">
      <c r="A36" s="9"/>
      <c r="B36" s="114"/>
      <c r="C36" s="104"/>
      <c r="D36" s="9"/>
      <c r="E36" s="9"/>
      <c r="F36" s="112"/>
      <c r="G36" s="9"/>
      <c r="H36" s="9"/>
      <c r="I36" s="9"/>
      <c r="J36" s="9"/>
    </row>
    <row r="37" spans="1:10" x14ac:dyDescent="0.25">
      <c r="A37" s="9"/>
      <c r="B37" s="114"/>
      <c r="C37" s="104"/>
      <c r="D37" s="9"/>
      <c r="E37" s="9"/>
      <c r="F37" s="112"/>
      <c r="G37" s="9"/>
      <c r="H37" s="9"/>
      <c r="I37" s="9"/>
      <c r="J37" s="9"/>
    </row>
    <row r="38" spans="1:10" x14ac:dyDescent="0.25">
      <c r="A38" s="9"/>
      <c r="B38" s="114"/>
      <c r="C38" s="104"/>
      <c r="D38" s="9"/>
      <c r="E38" s="9"/>
      <c r="F38" s="112"/>
      <c r="G38" s="9"/>
      <c r="H38" s="9"/>
      <c r="I38" s="9"/>
      <c r="J38" s="9"/>
    </row>
    <row r="39" spans="1:10" ht="15.75" thickBot="1" x14ac:dyDescent="0.3">
      <c r="A39" s="9"/>
      <c r="B39" s="115"/>
      <c r="C39" s="105"/>
      <c r="D39" s="9"/>
      <c r="E39" s="9"/>
      <c r="F39" s="113"/>
      <c r="G39" s="9"/>
      <c r="H39" s="9"/>
      <c r="I39" s="9"/>
      <c r="J39" s="9"/>
    </row>
    <row r="40" spans="1:10" x14ac:dyDescent="0.25">
      <c r="A40" s="9"/>
      <c r="B40" s="9"/>
      <c r="C40" s="9"/>
      <c r="D40" s="9"/>
      <c r="E40" s="9"/>
      <c r="F40" s="9"/>
      <c r="G40" s="9"/>
      <c r="H40" s="9"/>
      <c r="I40" s="9"/>
      <c r="J40" s="9"/>
    </row>
    <row r="41" spans="1:10" x14ac:dyDescent="0.25">
      <c r="A41" s="9"/>
      <c r="B41" s="9"/>
      <c r="C41" s="9"/>
      <c r="D41" s="9"/>
      <c r="E41" s="9"/>
      <c r="F41" s="9"/>
      <c r="G41" s="9"/>
      <c r="H41" s="9"/>
      <c r="I41" s="9"/>
      <c r="J41" s="9"/>
    </row>
    <row r="42" spans="1:10" x14ac:dyDescent="0.25">
      <c r="A42" s="9"/>
      <c r="B42" s="9"/>
      <c r="C42" s="9"/>
      <c r="D42" s="9"/>
      <c r="E42" s="9"/>
      <c r="F42" s="9"/>
      <c r="G42" s="9"/>
      <c r="H42" s="9"/>
      <c r="I42" s="9"/>
      <c r="J42" s="9"/>
    </row>
    <row r="43" spans="1:10" x14ac:dyDescent="0.25">
      <c r="A43" s="9"/>
      <c r="B43" s="9"/>
      <c r="C43" s="9"/>
      <c r="D43" s="9"/>
      <c r="E43" s="9"/>
      <c r="F43" s="9"/>
      <c r="G43" s="9"/>
      <c r="H43" s="9"/>
      <c r="I43" s="9"/>
      <c r="J43" s="9"/>
    </row>
  </sheetData>
  <mergeCells count="5">
    <mergeCell ref="B7:C7"/>
    <mergeCell ref="B6:C6"/>
    <mergeCell ref="B8:C8"/>
    <mergeCell ref="B3:F3"/>
    <mergeCell ref="B4:F4"/>
  </mergeCells>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0CD3A2F5-A56B-4F14-A913-9EB3EC13ACCC}">
            <xm:f>NOT(ISERROR(SEARCH('Lists&amp;Matrices'!$C$24,C10)))</xm:f>
            <xm:f>'Lists&amp;Matrices'!$C$24</xm:f>
            <x14:dxf>
              <font>
                <b/>
                <i val="0"/>
                <color theme="1"/>
              </font>
              <fill>
                <patternFill>
                  <bgColor rgb="FF92D050"/>
                </patternFill>
              </fill>
            </x14:dxf>
          </x14:cfRule>
          <x14:cfRule type="containsText" priority="2" operator="containsText" id="{8196AA5D-81EB-42B8-82CC-F11B04FC068F}">
            <xm:f>NOT(ISERROR(SEARCH('Lists&amp;Matrices'!$C$27,C10)))</xm:f>
            <xm:f>'Lists&amp;Matrices'!$C$27</xm:f>
            <x14:dxf>
              <font>
                <b/>
                <i val="0"/>
                <color theme="1"/>
              </font>
              <fill>
                <patternFill>
                  <bgColor theme="5" tint="0.39994506668294322"/>
                </patternFill>
              </fill>
            </x14:dxf>
          </x14:cfRule>
          <x14:cfRule type="containsText" priority="3" operator="containsText" id="{A8A03B4F-EDEA-414D-A7B4-40B59FE05EFF}">
            <xm:f>NOT(ISERROR(SEARCH('Lists&amp;Matrices'!$C$29,C10)))</xm:f>
            <xm:f>'Lists&amp;Matrices'!$C$29</xm:f>
            <x14:dxf>
              <font>
                <b/>
                <i val="0"/>
                <color theme="0"/>
              </font>
              <fill>
                <patternFill>
                  <bgColor rgb="FFFF0000"/>
                </patternFill>
              </fill>
            </x14:dxf>
          </x14:cfRule>
          <x14:cfRule type="containsText" priority="4" operator="containsText" id="{6855F046-6030-4281-9BE9-3179CBE0FC65}">
            <xm:f>NOT(ISERROR(SEARCH('Lists&amp;Matrices'!$C$28,C10)))</xm:f>
            <xm:f>'Lists&amp;Matrices'!$C$28</xm:f>
            <x14:dxf>
              <font>
                <b/>
                <i val="0"/>
                <color theme="1"/>
              </font>
              <fill>
                <patternFill>
                  <bgColor rgb="FFFFC000"/>
                </patternFill>
              </fill>
            </x14:dxf>
          </x14:cfRule>
          <x14:cfRule type="containsText" priority="5" operator="containsText" id="{124C4A70-73D6-49C9-A9B2-B368EED59E24}">
            <xm:f>NOT(ISERROR(SEARCH('Lists&amp;Matrices'!$C$27,C10)))</xm:f>
            <xm:f>'Lists&amp;Matrices'!$C$27</xm:f>
            <x14:dxf>
              <font>
                <b/>
                <i val="0"/>
                <color theme="1"/>
              </font>
              <fill>
                <patternFill>
                  <bgColor theme="5" tint="0.39994506668294322"/>
                </patternFill>
              </fill>
            </x14:dxf>
          </x14:cfRule>
          <x14:cfRule type="containsText" priority="6" operator="containsText" id="{3B8DBCED-A4A1-4414-9A84-011F3B9EEB50}">
            <xm:f>NOT(ISERROR(SEARCH('Lists&amp;Matrices'!$C$26,C10)))</xm:f>
            <xm:f>'Lists&amp;Matrices'!$C$26</xm:f>
            <x14:dxf>
              <font>
                <b/>
                <i val="0"/>
                <color theme="1"/>
              </font>
              <fill>
                <patternFill>
                  <bgColor theme="5" tint="0.79998168889431442"/>
                </patternFill>
              </fill>
            </x14:dxf>
          </x14:cfRule>
          <x14:cfRule type="containsText" priority="7" operator="containsText" id="{9EB70E1F-F3A2-4234-B909-34FE9C79DF55}">
            <xm:f>NOT(ISERROR(SEARCH('Lists&amp;Matrices'!$C$25,C10)))</xm:f>
            <xm:f>'Lists&amp;Matrices'!$C$25</xm:f>
            <x14:dxf>
              <font>
                <b/>
                <i val="0"/>
                <color theme="1"/>
              </font>
              <fill>
                <patternFill>
                  <bgColor theme="9" tint="0.79998168889431442"/>
                </patternFill>
              </fill>
            </x14:dxf>
          </x14:cfRule>
          <x14:cfRule type="containsText" priority="8" operator="containsText" id="{AD48DE41-1931-4E67-8D91-D7EC1E9D3DE0}">
            <xm:f>NOT(ISERROR(SEARCH('Lists&amp;Matrices'!$C$24,C10)))</xm:f>
            <xm:f>'Lists&amp;Matrices'!$C$24</xm:f>
            <x14:dxf>
              <font>
                <b/>
                <i val="0"/>
                <color theme="1"/>
              </font>
              <fill>
                <patternFill>
                  <bgColor rgb="FF92D050"/>
                </patternFill>
              </fill>
            </x14:dxf>
          </x14:cfRule>
          <x14:cfRule type="containsText" priority="9" operator="containsText" id="{EFC3CE67-6B9F-485D-9E37-62D0E719C165}">
            <xm:f>NOT(ISERROR(SEARCH('Lists&amp;Matrices'!$C$23,C10)))</xm:f>
            <xm:f>'Lists&amp;Matrices'!$C$23</xm:f>
            <x14:dxf>
              <font>
                <b/>
                <i val="0"/>
                <color theme="0"/>
              </font>
              <fill>
                <patternFill>
                  <bgColor rgb="FF00B050"/>
                </patternFill>
              </fill>
            </x14:dxf>
          </x14:cfRule>
          <xm:sqref>C10:C39</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431F1047-4B10-4B3D-825A-A81D39CBD119}">
          <x14:formula1>
            <xm:f>'Lists&amp;Matrices'!$C$23:$C$29</xm:f>
          </x14:formula1>
          <xm:sqref>C10:C35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0BC5E-5CBB-4484-A8DB-358F5F17059E}">
  <dimension ref="A1:X105"/>
  <sheetViews>
    <sheetView workbookViewId="0">
      <selection activeCell="T7" sqref="T7:T19"/>
    </sheetView>
  </sheetViews>
  <sheetFormatPr defaultRowHeight="15" x14ac:dyDescent="0.25"/>
  <cols>
    <col min="1" max="1" width="3.42578125" customWidth="1"/>
    <col min="2" max="2" width="22.85546875" style="21" customWidth="1"/>
    <col min="3" max="3" width="11" style="21" customWidth="1"/>
    <col min="4" max="4" width="20.5703125" style="21" customWidth="1"/>
    <col min="5" max="5" width="39.42578125" style="21" customWidth="1"/>
    <col min="6" max="6" width="18.42578125" style="21" customWidth="1"/>
    <col min="7" max="7" width="19.28515625" style="21" customWidth="1"/>
    <col min="8" max="8" width="16.5703125" style="21" customWidth="1"/>
    <col min="9" max="9" width="15.5703125" style="21" customWidth="1"/>
    <col min="10" max="10" width="20" style="21" customWidth="1"/>
    <col min="11" max="12" width="23.28515625" style="21" customWidth="1"/>
    <col min="13" max="13" width="20.5703125" style="21" customWidth="1"/>
    <col min="14" max="14" width="90" style="21" customWidth="1"/>
    <col min="15" max="15" width="21.85546875" style="21" customWidth="1"/>
    <col min="16" max="18" width="14.28515625" style="21" customWidth="1"/>
    <col min="19" max="19" width="23.85546875" customWidth="1"/>
    <col min="20" max="20" width="18.28515625" customWidth="1"/>
  </cols>
  <sheetData>
    <row r="1" spans="1:24" s="9" customFormat="1" ht="21" x14ac:dyDescent="0.35">
      <c r="B1" s="118" t="s">
        <v>167</v>
      </c>
      <c r="C1" s="118"/>
      <c r="D1" s="164" t="s">
        <v>203</v>
      </c>
      <c r="E1" s="164"/>
      <c r="F1" s="164"/>
      <c r="G1" s="164"/>
      <c r="H1" s="164"/>
      <c r="I1" s="164"/>
      <c r="J1" s="164"/>
      <c r="K1" s="123"/>
      <c r="L1" s="123"/>
      <c r="M1" s="123"/>
      <c r="N1" s="123"/>
      <c r="O1" s="123"/>
      <c r="P1" s="123"/>
      <c r="Q1" s="123"/>
      <c r="R1" s="123"/>
    </row>
    <row r="2" spans="1:24" s="9" customFormat="1" ht="21" x14ac:dyDescent="0.35">
      <c r="B2" s="118"/>
      <c r="C2" s="118"/>
      <c r="D2" s="135"/>
      <c r="E2" s="135"/>
      <c r="F2" s="135"/>
      <c r="G2" s="135"/>
      <c r="H2" s="135"/>
      <c r="I2" s="135"/>
      <c r="J2" s="135"/>
      <c r="K2" s="123"/>
      <c r="L2" s="123"/>
      <c r="M2" s="123"/>
      <c r="N2" s="123"/>
      <c r="O2" s="123"/>
      <c r="P2" s="123"/>
      <c r="Q2" s="123"/>
      <c r="R2" s="123"/>
    </row>
    <row r="3" spans="1:24" s="9" customFormat="1" ht="210" customHeight="1" x14ac:dyDescent="0.25">
      <c r="B3" s="123"/>
      <c r="C3" s="123"/>
      <c r="D3" s="165" t="s">
        <v>218</v>
      </c>
      <c r="E3" s="165"/>
      <c r="F3" s="165"/>
      <c r="G3" s="165"/>
      <c r="H3" s="165"/>
      <c r="I3" s="165"/>
      <c r="J3" s="165"/>
      <c r="K3" s="123"/>
      <c r="L3" s="123"/>
      <c r="M3" s="123"/>
      <c r="N3" s="123"/>
      <c r="O3" s="123"/>
      <c r="P3" s="123"/>
      <c r="Q3" s="123"/>
      <c r="R3" s="123"/>
    </row>
    <row r="4" spans="1:24" s="9" customFormat="1" x14ac:dyDescent="0.25">
      <c r="B4" s="123"/>
      <c r="C4" s="123"/>
      <c r="D4" s="123"/>
      <c r="E4" s="123"/>
      <c r="F4" s="123"/>
      <c r="G4" s="123"/>
      <c r="H4" s="123"/>
      <c r="I4" s="123"/>
      <c r="J4" s="123"/>
      <c r="K4" s="123"/>
      <c r="L4" s="123"/>
      <c r="M4" s="123"/>
      <c r="N4" s="123"/>
      <c r="O4" s="123"/>
      <c r="P4" s="123"/>
      <c r="Q4" s="123"/>
      <c r="R4" s="123"/>
    </row>
    <row r="5" spans="1:24" ht="60.75" x14ac:dyDescent="0.25">
      <c r="B5" s="41" t="s">
        <v>168</v>
      </c>
      <c r="C5" s="41"/>
      <c r="D5" s="41" t="s">
        <v>169</v>
      </c>
      <c r="E5" s="41" t="s">
        <v>170</v>
      </c>
      <c r="F5" s="41" t="s">
        <v>171</v>
      </c>
      <c r="G5" s="41" t="s">
        <v>172</v>
      </c>
      <c r="H5" s="41" t="s">
        <v>173</v>
      </c>
      <c r="I5" s="41" t="s">
        <v>174</v>
      </c>
      <c r="J5" s="119" t="s">
        <v>72</v>
      </c>
      <c r="K5" s="41" t="s">
        <v>175</v>
      </c>
      <c r="L5" s="119" t="s">
        <v>73</v>
      </c>
      <c r="M5" s="41" t="s">
        <v>176</v>
      </c>
      <c r="N5" s="41" t="s">
        <v>177</v>
      </c>
      <c r="O5" s="41" t="s">
        <v>178</v>
      </c>
      <c r="P5" s="41" t="s">
        <v>179</v>
      </c>
      <c r="Q5" s="41" t="s">
        <v>180</v>
      </c>
      <c r="R5" s="119" t="s">
        <v>73</v>
      </c>
      <c r="S5" s="41" t="s">
        <v>181</v>
      </c>
      <c r="T5" s="41" t="s">
        <v>182</v>
      </c>
    </row>
    <row r="6" spans="1:24" s="21" customFormat="1" ht="79.5" customHeight="1" x14ac:dyDescent="0.25">
      <c r="A6" s="21" t="s">
        <v>211</v>
      </c>
      <c r="B6" s="40" t="s">
        <v>8</v>
      </c>
      <c r="C6" s="44" t="s">
        <v>212</v>
      </c>
      <c r="D6" s="40" t="s">
        <v>71</v>
      </c>
      <c r="E6" s="40" t="s">
        <v>74</v>
      </c>
      <c r="F6" s="40" t="s">
        <v>75</v>
      </c>
      <c r="G6" s="44" t="s">
        <v>152</v>
      </c>
      <c r="H6" s="40" t="s">
        <v>9</v>
      </c>
      <c r="I6" s="40" t="s">
        <v>10</v>
      </c>
      <c r="J6" s="120" t="s">
        <v>11</v>
      </c>
      <c r="K6" s="40" t="s">
        <v>46</v>
      </c>
      <c r="L6" s="120" t="s">
        <v>53</v>
      </c>
      <c r="M6" s="40" t="s">
        <v>94</v>
      </c>
      <c r="N6" s="40" t="s">
        <v>12</v>
      </c>
      <c r="O6" s="44" t="s">
        <v>154</v>
      </c>
      <c r="P6" s="44" t="s">
        <v>127</v>
      </c>
      <c r="Q6" s="44" t="s">
        <v>207</v>
      </c>
      <c r="R6" s="44" t="s">
        <v>210</v>
      </c>
      <c r="S6" s="54" t="s">
        <v>101</v>
      </c>
      <c r="T6" s="40" t="s">
        <v>80</v>
      </c>
      <c r="X6" s="37"/>
    </row>
    <row r="7" spans="1:24" x14ac:dyDescent="0.25">
      <c r="A7">
        <v>1</v>
      </c>
      <c r="B7" s="38"/>
      <c r="C7" s="38"/>
      <c r="D7" s="38"/>
      <c r="E7" s="38"/>
      <c r="F7" s="38"/>
      <c r="G7" s="99"/>
      <c r="H7" s="38" t="s">
        <v>95</v>
      </c>
      <c r="I7" s="38" t="s">
        <v>95</v>
      </c>
      <c r="J7" s="38" t="str">
        <f>INDEX(ImpactTable,MATCH($I7,'Lists&amp;Matrices'!$L$4:$L$9,0),MATCH($H7,'Lists&amp;Matrices'!$M$3:$R$3,0))</f>
        <v>Unassessed</v>
      </c>
      <c r="K7" s="38" t="s">
        <v>95</v>
      </c>
      <c r="L7" s="38" t="str">
        <f>INDEX(vulnerabilitytable,MATCH($J7,'Lists&amp;Matrices'!$S$5:$S$9,0),MATCH($K7,'Lists&amp;Matrices'!$T$4:$W$4,0))</f>
        <v>Unassessed</v>
      </c>
      <c r="M7" s="38"/>
      <c r="N7" s="140"/>
      <c r="O7" s="38"/>
      <c r="P7" s="99"/>
      <c r="Q7" s="99"/>
      <c r="R7" s="99"/>
      <c r="S7" s="71"/>
      <c r="T7" s="71"/>
    </row>
    <row r="8" spans="1:24" x14ac:dyDescent="0.25">
      <c r="A8">
        <f>A7+1</f>
        <v>2</v>
      </c>
      <c r="B8" s="38"/>
      <c r="C8" s="38"/>
      <c r="D8" s="38"/>
      <c r="E8" s="38"/>
      <c r="F8" s="38"/>
      <c r="G8" s="99"/>
      <c r="H8" s="38" t="s">
        <v>95</v>
      </c>
      <c r="I8" s="38" t="s">
        <v>95</v>
      </c>
      <c r="J8" s="38" t="str">
        <f>INDEX(ImpactTable,MATCH($I8,'Lists&amp;Matrices'!$L$4:$L$9,0),MATCH($H8,'Lists&amp;Matrices'!$M$3:$R$3,0))</f>
        <v>Unassessed</v>
      </c>
      <c r="K8" s="38" t="s">
        <v>95</v>
      </c>
      <c r="L8" s="38" t="str">
        <f>INDEX(vulnerabilitytable,MATCH($J8,'Lists&amp;Matrices'!$S$5:$S$9,0),MATCH($K8,'Lists&amp;Matrices'!$T$4:$W$4,0))</f>
        <v>Unassessed</v>
      </c>
      <c r="M8" s="38"/>
      <c r="N8" s="140"/>
      <c r="O8" s="38"/>
      <c r="P8" s="99"/>
      <c r="Q8" s="99"/>
      <c r="R8" s="99"/>
      <c r="S8" s="71"/>
      <c r="T8" s="71"/>
    </row>
    <row r="9" spans="1:24" x14ac:dyDescent="0.25">
      <c r="A9">
        <f t="shared" ref="A9:A72" si="0">A8+1</f>
        <v>3</v>
      </c>
      <c r="B9" s="38"/>
      <c r="C9" s="38"/>
      <c r="D9" s="38"/>
      <c r="E9" s="38"/>
      <c r="F9" s="38"/>
      <c r="G9" s="99"/>
      <c r="H9" s="38" t="s">
        <v>95</v>
      </c>
      <c r="I9" s="38" t="s">
        <v>95</v>
      </c>
      <c r="J9" s="38" t="str">
        <f>INDEX(ImpactTable,MATCH($I9,'Lists&amp;Matrices'!$L$4:$L$9,0),MATCH($H9,'Lists&amp;Matrices'!$M$3:$R$3,0))</f>
        <v>Unassessed</v>
      </c>
      <c r="K9" s="38" t="s">
        <v>95</v>
      </c>
      <c r="L9" s="38" t="str">
        <f>INDEX(vulnerabilitytable,MATCH($J9,'Lists&amp;Matrices'!$S$5:$S$9,0),MATCH($K9,'Lists&amp;Matrices'!$T$4:$W$4,0))</f>
        <v>Unassessed</v>
      </c>
      <c r="M9" s="38"/>
      <c r="N9" s="140"/>
      <c r="O9" s="38"/>
      <c r="P9" s="99"/>
      <c r="Q9" s="99"/>
      <c r="R9" s="99"/>
      <c r="S9" s="71"/>
      <c r="T9" s="71"/>
    </row>
    <row r="10" spans="1:24" x14ac:dyDescent="0.25">
      <c r="A10">
        <f t="shared" si="0"/>
        <v>4</v>
      </c>
      <c r="B10" s="38"/>
      <c r="C10" s="38"/>
      <c r="D10" s="38"/>
      <c r="E10" s="38"/>
      <c r="F10" s="38"/>
      <c r="G10" s="99"/>
      <c r="H10" s="38" t="s">
        <v>95</v>
      </c>
      <c r="I10" s="38" t="s">
        <v>95</v>
      </c>
      <c r="J10" s="38" t="str">
        <f>INDEX(ImpactTable,MATCH($I10,'Lists&amp;Matrices'!$L$4:$L$9,0),MATCH($H10,'Lists&amp;Matrices'!$M$3:$R$3,0))</f>
        <v>Unassessed</v>
      </c>
      <c r="K10" s="38" t="s">
        <v>95</v>
      </c>
      <c r="L10" s="38" t="str">
        <f>INDEX(vulnerabilitytable,MATCH($J10,'Lists&amp;Matrices'!$S$5:$S$9,0),MATCH($K10,'Lists&amp;Matrices'!$T$4:$W$4,0))</f>
        <v>Unassessed</v>
      </c>
      <c r="M10" s="38"/>
      <c r="N10" s="140"/>
      <c r="O10" s="38"/>
      <c r="P10" s="99"/>
      <c r="Q10" s="99"/>
      <c r="R10" s="99"/>
      <c r="S10" s="71"/>
      <c r="T10" s="71"/>
    </row>
    <row r="11" spans="1:24" x14ac:dyDescent="0.25">
      <c r="A11">
        <f t="shared" si="0"/>
        <v>5</v>
      </c>
      <c r="B11" s="38"/>
      <c r="C11" s="38"/>
      <c r="D11" s="38"/>
      <c r="E11" s="38"/>
      <c r="F11" s="38"/>
      <c r="G11" s="99"/>
      <c r="H11" s="38" t="s">
        <v>95</v>
      </c>
      <c r="I11" s="38" t="s">
        <v>95</v>
      </c>
      <c r="J11" s="38" t="str">
        <f>INDEX(ImpactTable,MATCH($I11,'Lists&amp;Matrices'!$L$4:$L$9,0),MATCH($H11,'Lists&amp;Matrices'!$M$3:$R$3,0))</f>
        <v>Unassessed</v>
      </c>
      <c r="K11" s="38" t="s">
        <v>95</v>
      </c>
      <c r="L11" s="38" t="str">
        <f>INDEX(vulnerabilitytable,MATCH($J11,'Lists&amp;Matrices'!$S$5:$S$9,0),MATCH($K11,'Lists&amp;Matrices'!$T$4:$W$4,0))</f>
        <v>Unassessed</v>
      </c>
      <c r="M11" s="38"/>
      <c r="N11" s="140"/>
      <c r="O11" s="38"/>
      <c r="P11" s="99"/>
      <c r="Q11" s="99"/>
      <c r="R11" s="99"/>
      <c r="S11" s="71"/>
      <c r="T11" s="71"/>
    </row>
    <row r="12" spans="1:24" x14ac:dyDescent="0.25">
      <c r="A12">
        <f t="shared" si="0"/>
        <v>6</v>
      </c>
      <c r="B12" s="38"/>
      <c r="C12" s="38"/>
      <c r="D12" s="38"/>
      <c r="E12" s="38"/>
      <c r="F12" s="38"/>
      <c r="G12" s="99"/>
      <c r="H12" s="38" t="s">
        <v>95</v>
      </c>
      <c r="I12" s="38" t="s">
        <v>95</v>
      </c>
      <c r="J12" s="38" t="str">
        <f>INDEX(ImpactTable,MATCH($I12,'Lists&amp;Matrices'!$L$4:$L$9,0),MATCH($H12,'Lists&amp;Matrices'!$M$3:$R$3,0))</f>
        <v>Unassessed</v>
      </c>
      <c r="K12" s="38" t="s">
        <v>95</v>
      </c>
      <c r="L12" s="38" t="str">
        <f>INDEX(vulnerabilitytable,MATCH($J12,'Lists&amp;Matrices'!$S$5:$S$9,0),MATCH($K12,'Lists&amp;Matrices'!$T$4:$W$4,0))</f>
        <v>Unassessed</v>
      </c>
      <c r="M12" s="38"/>
      <c r="N12" s="140"/>
      <c r="O12" s="38"/>
      <c r="P12" s="99"/>
      <c r="Q12" s="99"/>
      <c r="R12" s="99"/>
      <c r="S12" s="71"/>
      <c r="T12" s="71"/>
    </row>
    <row r="13" spans="1:24" x14ac:dyDescent="0.25">
      <c r="A13">
        <f t="shared" si="0"/>
        <v>7</v>
      </c>
      <c r="B13" s="38"/>
      <c r="C13" s="38"/>
      <c r="D13" s="38"/>
      <c r="E13" s="38"/>
      <c r="F13" s="38"/>
      <c r="G13" s="99"/>
      <c r="H13" s="38" t="s">
        <v>95</v>
      </c>
      <c r="I13" s="38" t="s">
        <v>95</v>
      </c>
      <c r="J13" s="38" t="str">
        <f>INDEX(ImpactTable,MATCH($I13,'Lists&amp;Matrices'!$L$4:$L$9,0),MATCH($H13,'Lists&amp;Matrices'!$M$3:$R$3,0))</f>
        <v>Unassessed</v>
      </c>
      <c r="K13" s="38" t="s">
        <v>95</v>
      </c>
      <c r="L13" s="38" t="str">
        <f>INDEX(vulnerabilitytable,MATCH($J13,'Lists&amp;Matrices'!$S$5:$S$9,0),MATCH($K13,'Lists&amp;Matrices'!$T$4:$W$4,0))</f>
        <v>Unassessed</v>
      </c>
      <c r="M13" s="38"/>
      <c r="N13" s="140"/>
      <c r="O13" s="38"/>
      <c r="P13" s="99"/>
      <c r="Q13" s="99"/>
      <c r="R13" s="99"/>
      <c r="S13" s="71"/>
      <c r="T13" s="71"/>
    </row>
    <row r="14" spans="1:24" x14ac:dyDescent="0.25">
      <c r="A14">
        <f t="shared" si="0"/>
        <v>8</v>
      </c>
      <c r="B14" s="38"/>
      <c r="C14" s="38"/>
      <c r="D14" s="38"/>
      <c r="E14" s="38"/>
      <c r="F14" s="38"/>
      <c r="G14" s="99"/>
      <c r="H14" s="38" t="s">
        <v>95</v>
      </c>
      <c r="I14" s="38" t="s">
        <v>95</v>
      </c>
      <c r="J14" s="38" t="str">
        <f>INDEX(ImpactTable,MATCH($I14,'Lists&amp;Matrices'!$L$4:$L$9,0),MATCH($H14,'Lists&amp;Matrices'!$M$3:$R$3,0))</f>
        <v>Unassessed</v>
      </c>
      <c r="K14" s="38" t="s">
        <v>95</v>
      </c>
      <c r="L14" s="38" t="str">
        <f>INDEX(vulnerabilitytable,MATCH($J14,'Lists&amp;Matrices'!$S$5:$S$9,0),MATCH($K14,'Lists&amp;Matrices'!$T$4:$W$4,0))</f>
        <v>Unassessed</v>
      </c>
      <c r="M14" s="38"/>
      <c r="N14" s="140"/>
      <c r="O14" s="38"/>
      <c r="P14" s="99"/>
      <c r="Q14" s="99"/>
      <c r="R14" s="99"/>
      <c r="S14" s="71"/>
      <c r="T14" s="71"/>
    </row>
    <row r="15" spans="1:24" x14ac:dyDescent="0.25">
      <c r="A15">
        <f t="shared" si="0"/>
        <v>9</v>
      </c>
      <c r="B15" s="38"/>
      <c r="C15" s="38"/>
      <c r="D15" s="38"/>
      <c r="E15" s="38"/>
      <c r="F15" s="38"/>
      <c r="G15" s="99"/>
      <c r="H15" s="38" t="s">
        <v>95</v>
      </c>
      <c r="I15" s="38" t="s">
        <v>95</v>
      </c>
      <c r="J15" s="38" t="str">
        <f>INDEX(ImpactTable,MATCH($I15,'Lists&amp;Matrices'!$L$4:$L$9,0),MATCH($H15,'Lists&amp;Matrices'!$M$3:$R$3,0))</f>
        <v>Unassessed</v>
      </c>
      <c r="K15" s="38" t="s">
        <v>95</v>
      </c>
      <c r="L15" s="38" t="str">
        <f>INDEX(vulnerabilitytable,MATCH($J15,'Lists&amp;Matrices'!$S$5:$S$9,0),MATCH($K15,'Lists&amp;Matrices'!$T$4:$W$4,0))</f>
        <v>Unassessed</v>
      </c>
      <c r="M15" s="38"/>
      <c r="N15" s="140"/>
      <c r="O15" s="38"/>
      <c r="P15" s="99"/>
      <c r="Q15" s="99"/>
      <c r="R15" s="99"/>
      <c r="S15" s="71"/>
      <c r="T15" s="71"/>
    </row>
    <row r="16" spans="1:24" x14ac:dyDescent="0.25">
      <c r="A16">
        <f t="shared" si="0"/>
        <v>10</v>
      </c>
      <c r="B16" s="38"/>
      <c r="C16" s="38"/>
      <c r="D16" s="38"/>
      <c r="E16" s="38"/>
      <c r="F16" s="38"/>
      <c r="G16" s="99"/>
      <c r="H16" s="38" t="s">
        <v>95</v>
      </c>
      <c r="I16" s="38" t="s">
        <v>95</v>
      </c>
      <c r="J16" s="38" t="str">
        <f>INDEX(ImpactTable,MATCH($I16,'Lists&amp;Matrices'!$L$4:$L$9,0),MATCH($H16,'Lists&amp;Matrices'!$M$3:$R$3,0))</f>
        <v>Unassessed</v>
      </c>
      <c r="K16" s="38" t="s">
        <v>95</v>
      </c>
      <c r="L16" s="38" t="str">
        <f>INDEX(vulnerabilitytable,MATCH($J16,'Lists&amp;Matrices'!$S$5:$S$9,0),MATCH($K16,'Lists&amp;Matrices'!$T$4:$W$4,0))</f>
        <v>Unassessed</v>
      </c>
      <c r="M16" s="38"/>
      <c r="N16" s="140"/>
      <c r="O16" s="38"/>
      <c r="P16" s="99"/>
      <c r="Q16" s="99"/>
      <c r="R16" s="99"/>
      <c r="S16" s="71"/>
      <c r="T16" s="71"/>
    </row>
    <row r="17" spans="1:20" x14ac:dyDescent="0.25">
      <c r="A17">
        <f t="shared" si="0"/>
        <v>11</v>
      </c>
      <c r="B17" s="38"/>
      <c r="C17" s="38"/>
      <c r="D17" s="38"/>
      <c r="E17" s="38"/>
      <c r="F17" s="38"/>
      <c r="G17" s="99"/>
      <c r="H17" s="38" t="s">
        <v>95</v>
      </c>
      <c r="I17" s="38" t="s">
        <v>95</v>
      </c>
      <c r="J17" s="38" t="str">
        <f>INDEX(ImpactTable,MATCH($I17,'Lists&amp;Matrices'!$L$4:$L$9,0),MATCH($H17,'Lists&amp;Matrices'!$M$3:$R$3,0))</f>
        <v>Unassessed</v>
      </c>
      <c r="K17" s="38" t="s">
        <v>95</v>
      </c>
      <c r="L17" s="38" t="str">
        <f>INDEX(vulnerabilitytable,MATCH($J17,'Lists&amp;Matrices'!$S$5:$S$9,0),MATCH($K17,'Lists&amp;Matrices'!$T$4:$W$4,0))</f>
        <v>Unassessed</v>
      </c>
      <c r="M17" s="38"/>
      <c r="N17" s="140"/>
      <c r="O17" s="38"/>
      <c r="P17" s="99"/>
      <c r="Q17" s="99"/>
      <c r="R17" s="99"/>
      <c r="S17" s="71"/>
      <c r="T17" s="71"/>
    </row>
    <row r="18" spans="1:20" x14ac:dyDescent="0.25">
      <c r="A18">
        <f t="shared" si="0"/>
        <v>12</v>
      </c>
      <c r="B18" s="38"/>
      <c r="C18" s="38"/>
      <c r="D18" s="38"/>
      <c r="E18" s="38"/>
      <c r="F18" s="38"/>
      <c r="G18" s="99"/>
      <c r="H18" s="38" t="s">
        <v>95</v>
      </c>
      <c r="I18" s="38" t="s">
        <v>95</v>
      </c>
      <c r="J18" s="38" t="str">
        <f>INDEX(ImpactTable,MATCH($I18,'Lists&amp;Matrices'!$L$4:$L$9,0),MATCH($H18,'Lists&amp;Matrices'!$M$3:$R$3,0))</f>
        <v>Unassessed</v>
      </c>
      <c r="K18" s="38" t="s">
        <v>95</v>
      </c>
      <c r="L18" s="38" t="str">
        <f>INDEX(vulnerabilitytable,MATCH($J18,'Lists&amp;Matrices'!$S$5:$S$9,0),MATCH($K18,'Lists&amp;Matrices'!$T$4:$W$4,0))</f>
        <v>Unassessed</v>
      </c>
      <c r="M18" s="38"/>
      <c r="N18" s="140"/>
      <c r="O18" s="38"/>
      <c r="P18" s="99"/>
      <c r="Q18" s="99"/>
      <c r="R18" s="99"/>
      <c r="S18" s="71"/>
      <c r="T18" s="71"/>
    </row>
    <row r="19" spans="1:20" x14ac:dyDescent="0.25">
      <c r="A19">
        <f t="shared" si="0"/>
        <v>13</v>
      </c>
      <c r="B19" s="38"/>
      <c r="C19" s="38"/>
      <c r="D19" s="38"/>
      <c r="E19" s="38"/>
      <c r="F19" s="38"/>
      <c r="G19" s="99"/>
      <c r="H19" s="38" t="s">
        <v>95</v>
      </c>
      <c r="I19" s="38" t="s">
        <v>95</v>
      </c>
      <c r="J19" s="38" t="str">
        <f>INDEX(ImpactTable,MATCH($I19,'Lists&amp;Matrices'!$L$4:$L$9,0),MATCH($H19,'Lists&amp;Matrices'!$M$3:$R$3,0))</f>
        <v>Unassessed</v>
      </c>
      <c r="K19" s="38" t="s">
        <v>95</v>
      </c>
      <c r="L19" s="38" t="str">
        <f>INDEX(vulnerabilitytable,MATCH($J19,'Lists&amp;Matrices'!$S$5:$S$9,0),MATCH($K19,'Lists&amp;Matrices'!$T$4:$W$4,0))</f>
        <v>Unassessed</v>
      </c>
      <c r="M19" s="38"/>
      <c r="N19" s="140"/>
      <c r="O19" s="38"/>
      <c r="P19" s="99"/>
      <c r="Q19" s="99"/>
      <c r="R19" s="99"/>
      <c r="S19" s="71"/>
      <c r="T19" s="71"/>
    </row>
    <row r="20" spans="1:20" x14ac:dyDescent="0.25">
      <c r="A20">
        <f t="shared" si="0"/>
        <v>14</v>
      </c>
      <c r="B20" s="38"/>
      <c r="C20" s="38"/>
      <c r="D20" s="38"/>
      <c r="E20" s="38"/>
      <c r="F20" s="38"/>
      <c r="G20" s="99"/>
      <c r="H20" s="38" t="s">
        <v>95</v>
      </c>
      <c r="I20" s="38" t="s">
        <v>95</v>
      </c>
      <c r="J20" s="38" t="str">
        <f>INDEX(ImpactTable,MATCH($I20,'Lists&amp;Matrices'!$L$4:$L$9,0),MATCH($H20,'Lists&amp;Matrices'!$M$3:$R$3,0))</f>
        <v>Unassessed</v>
      </c>
      <c r="K20" s="38" t="s">
        <v>95</v>
      </c>
      <c r="L20" s="38" t="str">
        <f>INDEX(vulnerabilitytable,MATCH($J20,'Lists&amp;Matrices'!$S$5:$S$9,0),MATCH($K20,'Lists&amp;Matrices'!$T$4:$W$4,0))</f>
        <v>Unassessed</v>
      </c>
      <c r="M20" s="38"/>
      <c r="N20" s="140"/>
      <c r="O20" s="38"/>
      <c r="P20" s="99"/>
      <c r="Q20" s="99"/>
      <c r="R20" s="99"/>
      <c r="S20" s="71"/>
      <c r="T20" s="71"/>
    </row>
    <row r="21" spans="1:20" x14ac:dyDescent="0.25">
      <c r="A21">
        <f t="shared" si="0"/>
        <v>15</v>
      </c>
      <c r="B21" s="38"/>
      <c r="C21" s="38"/>
      <c r="D21" s="38"/>
      <c r="E21" s="38"/>
      <c r="F21" s="38"/>
      <c r="G21" s="99"/>
      <c r="H21" s="38" t="s">
        <v>95</v>
      </c>
      <c r="I21" s="38" t="s">
        <v>95</v>
      </c>
      <c r="J21" s="38" t="str">
        <f>INDEX(ImpactTable,MATCH($I21,'Lists&amp;Matrices'!$L$4:$L$9,0),MATCH($H21,'Lists&amp;Matrices'!$M$3:$R$3,0))</f>
        <v>Unassessed</v>
      </c>
      <c r="K21" s="38" t="s">
        <v>95</v>
      </c>
      <c r="L21" s="38" t="str">
        <f>INDEX(vulnerabilitytable,MATCH($J21,'Lists&amp;Matrices'!$S$5:$S$9,0),MATCH($K21,'Lists&amp;Matrices'!$T$4:$W$4,0))</f>
        <v>Unassessed</v>
      </c>
      <c r="M21" s="38"/>
      <c r="N21" s="140"/>
      <c r="O21" s="38"/>
      <c r="P21" s="99"/>
      <c r="Q21" s="99"/>
      <c r="R21" s="99"/>
      <c r="S21" s="71"/>
      <c r="T21" s="71"/>
    </row>
    <row r="22" spans="1:20" x14ac:dyDescent="0.25">
      <c r="A22">
        <f t="shared" si="0"/>
        <v>16</v>
      </c>
      <c r="B22" s="38"/>
      <c r="C22" s="38"/>
      <c r="D22" s="38"/>
      <c r="E22" s="38"/>
      <c r="F22" s="38"/>
      <c r="G22" s="99"/>
      <c r="H22" s="38" t="s">
        <v>95</v>
      </c>
      <c r="I22" s="38" t="s">
        <v>95</v>
      </c>
      <c r="J22" s="38" t="str">
        <f>INDEX(ImpactTable,MATCH($I22,'Lists&amp;Matrices'!$L$4:$L$9,0),MATCH($H22,'Lists&amp;Matrices'!$M$3:$R$3,0))</f>
        <v>Unassessed</v>
      </c>
      <c r="K22" s="38" t="s">
        <v>95</v>
      </c>
      <c r="L22" s="38" t="str">
        <f>INDEX(vulnerabilitytable,MATCH($J22,'Lists&amp;Matrices'!$S$5:$S$9,0),MATCH($K22,'Lists&amp;Matrices'!$T$4:$W$4,0))</f>
        <v>Unassessed</v>
      </c>
      <c r="M22" s="38"/>
      <c r="N22" s="140"/>
      <c r="O22" s="38"/>
      <c r="P22" s="99"/>
      <c r="Q22" s="99"/>
      <c r="R22" s="99"/>
      <c r="S22" s="71"/>
      <c r="T22" s="71"/>
    </row>
    <row r="23" spans="1:20" x14ac:dyDescent="0.25">
      <c r="A23">
        <f t="shared" si="0"/>
        <v>17</v>
      </c>
      <c r="B23" s="38"/>
      <c r="C23" s="38"/>
      <c r="D23" s="38"/>
      <c r="E23" s="38"/>
      <c r="F23" s="38"/>
      <c r="G23" s="99"/>
      <c r="H23" s="38" t="s">
        <v>95</v>
      </c>
      <c r="I23" s="38" t="s">
        <v>95</v>
      </c>
      <c r="J23" s="38" t="str">
        <f>INDEX(ImpactTable,MATCH($I23,'Lists&amp;Matrices'!$L$4:$L$9,0),MATCH($H23,'Lists&amp;Matrices'!$M$3:$R$3,0))</f>
        <v>Unassessed</v>
      </c>
      <c r="K23" s="38" t="s">
        <v>95</v>
      </c>
      <c r="L23" s="38" t="str">
        <f>INDEX(vulnerabilitytable,MATCH($J23,'Lists&amp;Matrices'!$S$5:$S$9,0),MATCH($K23,'Lists&amp;Matrices'!$T$4:$W$4,0))</f>
        <v>Unassessed</v>
      </c>
      <c r="M23" s="38"/>
      <c r="N23" s="140"/>
      <c r="O23" s="38"/>
      <c r="P23" s="99"/>
      <c r="Q23" s="99"/>
      <c r="R23" s="99"/>
      <c r="S23" s="71"/>
      <c r="T23" s="71"/>
    </row>
    <row r="24" spans="1:20" x14ac:dyDescent="0.25">
      <c r="A24">
        <f t="shared" si="0"/>
        <v>18</v>
      </c>
      <c r="B24" s="38"/>
      <c r="C24" s="38"/>
      <c r="D24" s="38"/>
      <c r="E24" s="38"/>
      <c r="F24" s="38"/>
      <c r="G24" s="99"/>
      <c r="H24" s="38" t="s">
        <v>95</v>
      </c>
      <c r="I24" s="38" t="s">
        <v>95</v>
      </c>
      <c r="J24" s="38" t="str">
        <f>INDEX(ImpactTable,MATCH($I24,'Lists&amp;Matrices'!$L$4:$L$9,0),MATCH($H24,'Lists&amp;Matrices'!$M$3:$R$3,0))</f>
        <v>Unassessed</v>
      </c>
      <c r="K24" s="38" t="s">
        <v>95</v>
      </c>
      <c r="L24" s="38" t="str">
        <f>INDEX(vulnerabilitytable,MATCH($J24,'Lists&amp;Matrices'!$S$5:$S$9,0),MATCH($K24,'Lists&amp;Matrices'!$T$4:$W$4,0))</f>
        <v>Unassessed</v>
      </c>
      <c r="M24" s="38"/>
      <c r="N24" s="140"/>
      <c r="O24" s="38"/>
      <c r="P24" s="99"/>
      <c r="Q24" s="99"/>
      <c r="R24" s="99"/>
      <c r="S24" s="71"/>
      <c r="T24" s="71"/>
    </row>
    <row r="25" spans="1:20" x14ac:dyDescent="0.25">
      <c r="A25">
        <f t="shared" si="0"/>
        <v>19</v>
      </c>
      <c r="B25" s="38"/>
      <c r="C25" s="38"/>
      <c r="D25" s="38"/>
      <c r="E25" s="38"/>
      <c r="F25" s="38"/>
      <c r="G25" s="99"/>
      <c r="H25" s="38" t="s">
        <v>95</v>
      </c>
      <c r="I25" s="38" t="s">
        <v>95</v>
      </c>
      <c r="J25" s="38" t="str">
        <f>INDEX(ImpactTable,MATCH($I25,'Lists&amp;Matrices'!$L$4:$L$9,0),MATCH($H25,'Lists&amp;Matrices'!$M$3:$R$3,0))</f>
        <v>Unassessed</v>
      </c>
      <c r="K25" s="38" t="s">
        <v>95</v>
      </c>
      <c r="L25" s="38" t="str">
        <f>INDEX(vulnerabilitytable,MATCH($J25,'Lists&amp;Matrices'!$S$5:$S$9,0),MATCH($K25,'Lists&amp;Matrices'!$T$4:$W$4,0))</f>
        <v>Unassessed</v>
      </c>
      <c r="M25" s="38"/>
      <c r="N25" s="140"/>
      <c r="O25" s="38"/>
      <c r="P25" s="99"/>
      <c r="Q25" s="99"/>
      <c r="R25" s="99"/>
      <c r="S25" s="71"/>
      <c r="T25" s="71"/>
    </row>
    <row r="26" spans="1:20" x14ac:dyDescent="0.25">
      <c r="A26">
        <f t="shared" si="0"/>
        <v>20</v>
      </c>
      <c r="B26" s="38"/>
      <c r="C26" s="38"/>
      <c r="D26" s="38"/>
      <c r="E26" s="38"/>
      <c r="F26" s="38"/>
      <c r="G26" s="99"/>
      <c r="H26" s="38" t="s">
        <v>95</v>
      </c>
      <c r="I26" s="38" t="s">
        <v>95</v>
      </c>
      <c r="J26" s="38" t="str">
        <f>INDEX(ImpactTable,MATCH($I26,'Lists&amp;Matrices'!$L$4:$L$9,0),MATCH($H26,'Lists&amp;Matrices'!$M$3:$R$3,0))</f>
        <v>Unassessed</v>
      </c>
      <c r="K26" s="38" t="s">
        <v>95</v>
      </c>
      <c r="L26" s="38" t="str">
        <f>INDEX(vulnerabilitytable,MATCH($J26,'Lists&amp;Matrices'!$S$5:$S$9,0),MATCH($K26,'Lists&amp;Matrices'!$T$4:$W$4,0))</f>
        <v>Unassessed</v>
      </c>
      <c r="M26" s="38"/>
      <c r="N26" s="140"/>
      <c r="O26" s="38"/>
      <c r="P26" s="99"/>
      <c r="Q26" s="99"/>
      <c r="R26" s="99"/>
      <c r="S26" s="71"/>
      <c r="T26" s="71"/>
    </row>
    <row r="27" spans="1:20" x14ac:dyDescent="0.25">
      <c r="A27">
        <f t="shared" si="0"/>
        <v>21</v>
      </c>
      <c r="B27" s="38"/>
      <c r="C27" s="38"/>
      <c r="D27" s="38"/>
      <c r="E27" s="38"/>
      <c r="F27" s="38"/>
      <c r="G27" s="99"/>
      <c r="H27" s="38" t="s">
        <v>95</v>
      </c>
      <c r="I27" s="38" t="s">
        <v>95</v>
      </c>
      <c r="J27" s="38" t="str">
        <f>INDEX(ImpactTable,MATCH($I27,'Lists&amp;Matrices'!$L$4:$L$9,0),MATCH($H27,'Lists&amp;Matrices'!$M$3:$R$3,0))</f>
        <v>Unassessed</v>
      </c>
      <c r="K27" s="38" t="s">
        <v>95</v>
      </c>
      <c r="L27" s="38" t="str">
        <f>INDEX(vulnerabilitytable,MATCH($J27,'Lists&amp;Matrices'!$S$5:$S$9,0),MATCH($K27,'Lists&amp;Matrices'!$T$4:$W$4,0))</f>
        <v>Unassessed</v>
      </c>
      <c r="M27" s="38"/>
      <c r="N27" s="140"/>
      <c r="O27" s="38"/>
      <c r="P27" s="99"/>
      <c r="Q27" s="99"/>
      <c r="R27" s="99"/>
      <c r="S27" s="71"/>
      <c r="T27" s="71"/>
    </row>
    <row r="28" spans="1:20" x14ac:dyDescent="0.25">
      <c r="A28">
        <f t="shared" si="0"/>
        <v>22</v>
      </c>
      <c r="B28" s="38"/>
      <c r="C28" s="38"/>
      <c r="D28" s="38"/>
      <c r="E28" s="38"/>
      <c r="F28" s="38"/>
      <c r="G28" s="99"/>
      <c r="H28" s="38" t="s">
        <v>95</v>
      </c>
      <c r="I28" s="38" t="s">
        <v>95</v>
      </c>
      <c r="J28" s="38" t="str">
        <f>INDEX(ImpactTable,MATCH($I28,'Lists&amp;Matrices'!$L$4:$L$9,0),MATCH($H28,'Lists&amp;Matrices'!$M$3:$R$3,0))</f>
        <v>Unassessed</v>
      </c>
      <c r="K28" s="38" t="s">
        <v>95</v>
      </c>
      <c r="L28" s="38" t="str">
        <f>INDEX(vulnerabilitytable,MATCH($J28,'Lists&amp;Matrices'!$S$5:$S$9,0),MATCH($K28,'Lists&amp;Matrices'!$T$4:$W$4,0))</f>
        <v>Unassessed</v>
      </c>
      <c r="M28" s="38"/>
      <c r="N28" s="140"/>
      <c r="O28" s="38"/>
      <c r="P28" s="99"/>
      <c r="Q28" s="99"/>
      <c r="R28" s="99"/>
      <c r="S28" s="71"/>
      <c r="T28" s="71"/>
    </row>
    <row r="29" spans="1:20" x14ac:dyDescent="0.25">
      <c r="A29">
        <f t="shared" si="0"/>
        <v>23</v>
      </c>
      <c r="B29" s="38"/>
      <c r="C29" s="38"/>
      <c r="D29" s="38"/>
      <c r="E29" s="38"/>
      <c r="F29" s="38"/>
      <c r="G29" s="99"/>
      <c r="H29" s="38" t="s">
        <v>95</v>
      </c>
      <c r="I29" s="38" t="s">
        <v>95</v>
      </c>
      <c r="J29" s="38" t="str">
        <f>INDEX(ImpactTable,MATCH($I29,'Lists&amp;Matrices'!$L$4:$L$9,0),MATCH($H29,'Lists&amp;Matrices'!$M$3:$R$3,0))</f>
        <v>Unassessed</v>
      </c>
      <c r="K29" s="38" t="s">
        <v>95</v>
      </c>
      <c r="L29" s="38" t="str">
        <f>INDEX(vulnerabilitytable,MATCH($J29,'Lists&amp;Matrices'!$S$5:$S$9,0),MATCH($K29,'Lists&amp;Matrices'!$T$4:$W$4,0))</f>
        <v>Unassessed</v>
      </c>
      <c r="M29" s="38"/>
      <c r="N29" s="140"/>
      <c r="O29" s="38"/>
      <c r="P29" s="99"/>
      <c r="Q29" s="99"/>
      <c r="R29" s="99"/>
      <c r="S29" s="71"/>
      <c r="T29" s="71"/>
    </row>
    <row r="30" spans="1:20" x14ac:dyDescent="0.25">
      <c r="A30">
        <f t="shared" si="0"/>
        <v>24</v>
      </c>
      <c r="B30" s="38"/>
      <c r="C30" s="38"/>
      <c r="D30" s="38"/>
      <c r="E30" s="38"/>
      <c r="F30" s="38"/>
      <c r="G30" s="99"/>
      <c r="H30" s="38" t="s">
        <v>95</v>
      </c>
      <c r="I30" s="38" t="s">
        <v>95</v>
      </c>
      <c r="J30" s="38" t="str">
        <f>INDEX(ImpactTable,MATCH($I30,'Lists&amp;Matrices'!$L$4:$L$9,0),MATCH($H30,'Lists&amp;Matrices'!$M$3:$R$3,0))</f>
        <v>Unassessed</v>
      </c>
      <c r="K30" s="38" t="s">
        <v>95</v>
      </c>
      <c r="L30" s="38" t="str">
        <f>INDEX(vulnerabilitytable,MATCH($J30,'Lists&amp;Matrices'!$S$5:$S$9,0),MATCH($K30,'Lists&amp;Matrices'!$T$4:$W$4,0))</f>
        <v>Unassessed</v>
      </c>
      <c r="M30" s="38"/>
      <c r="N30" s="140"/>
      <c r="O30" s="38"/>
      <c r="P30" s="99"/>
      <c r="Q30" s="99"/>
      <c r="R30" s="99"/>
      <c r="S30" s="71"/>
      <c r="T30" s="71"/>
    </row>
    <row r="31" spans="1:20" x14ac:dyDescent="0.25">
      <c r="A31">
        <f t="shared" si="0"/>
        <v>25</v>
      </c>
      <c r="B31" s="38"/>
      <c r="C31" s="38"/>
      <c r="D31" s="38"/>
      <c r="E31" s="38"/>
      <c r="F31" s="38"/>
      <c r="G31" s="99"/>
      <c r="H31" s="38" t="s">
        <v>95</v>
      </c>
      <c r="I31" s="38" t="s">
        <v>95</v>
      </c>
      <c r="J31" s="38" t="str">
        <f>INDEX(ImpactTable,MATCH($I31,'Lists&amp;Matrices'!$L$4:$L$9,0),MATCH($H31,'Lists&amp;Matrices'!$M$3:$R$3,0))</f>
        <v>Unassessed</v>
      </c>
      <c r="K31" s="38" t="s">
        <v>95</v>
      </c>
      <c r="L31" s="38" t="str">
        <f>INDEX(vulnerabilitytable,MATCH($J31,'Lists&amp;Matrices'!$S$5:$S$9,0),MATCH($K31,'Lists&amp;Matrices'!$T$4:$W$4,0))</f>
        <v>Unassessed</v>
      </c>
      <c r="M31" s="38"/>
      <c r="N31" s="140"/>
      <c r="O31" s="38"/>
      <c r="P31" s="99"/>
      <c r="Q31" s="99"/>
      <c r="R31" s="99"/>
      <c r="S31" s="71"/>
      <c r="T31" s="71"/>
    </row>
    <row r="32" spans="1:20" x14ac:dyDescent="0.25">
      <c r="A32">
        <f t="shared" si="0"/>
        <v>26</v>
      </c>
      <c r="B32" s="38"/>
      <c r="C32" s="38"/>
      <c r="D32" s="38"/>
      <c r="E32" s="38"/>
      <c r="F32" s="38"/>
      <c r="G32" s="99"/>
      <c r="H32" s="38" t="s">
        <v>95</v>
      </c>
      <c r="I32" s="38" t="s">
        <v>95</v>
      </c>
      <c r="J32" s="38" t="str">
        <f>INDEX(ImpactTable,MATCH($I32,'Lists&amp;Matrices'!$L$4:$L$9,0),MATCH($H32,'Lists&amp;Matrices'!$M$3:$R$3,0))</f>
        <v>Unassessed</v>
      </c>
      <c r="K32" s="38" t="s">
        <v>95</v>
      </c>
      <c r="L32" s="38" t="str">
        <f>INDEX(vulnerabilitytable,MATCH($J32,'Lists&amp;Matrices'!$S$5:$S$9,0),MATCH($K32,'Lists&amp;Matrices'!$T$4:$W$4,0))</f>
        <v>Unassessed</v>
      </c>
      <c r="M32" s="38"/>
      <c r="N32" s="140"/>
      <c r="O32" s="38"/>
      <c r="P32" s="99"/>
      <c r="Q32" s="99"/>
      <c r="R32" s="99"/>
      <c r="S32" s="71"/>
      <c r="T32" s="71"/>
    </row>
    <row r="33" spans="1:20" x14ac:dyDescent="0.25">
      <c r="A33">
        <f t="shared" si="0"/>
        <v>27</v>
      </c>
      <c r="B33" s="38"/>
      <c r="C33" s="38"/>
      <c r="D33" s="38"/>
      <c r="E33" s="38"/>
      <c r="F33" s="38"/>
      <c r="G33" s="99"/>
      <c r="H33" s="38" t="s">
        <v>95</v>
      </c>
      <c r="I33" s="38" t="s">
        <v>95</v>
      </c>
      <c r="J33" s="38" t="str">
        <f>INDEX(ImpactTable,MATCH($I33,'Lists&amp;Matrices'!$L$4:$L$9,0),MATCH($H33,'Lists&amp;Matrices'!$M$3:$R$3,0))</f>
        <v>Unassessed</v>
      </c>
      <c r="K33" s="38" t="s">
        <v>95</v>
      </c>
      <c r="L33" s="38" t="str">
        <f>INDEX(vulnerabilitytable,MATCH($J33,'Lists&amp;Matrices'!$S$5:$S$9,0),MATCH($K33,'Lists&amp;Matrices'!$T$4:$W$4,0))</f>
        <v>Unassessed</v>
      </c>
      <c r="M33" s="38"/>
      <c r="N33" s="140"/>
      <c r="O33" s="38"/>
      <c r="P33" s="99"/>
      <c r="Q33" s="99"/>
      <c r="R33" s="99"/>
      <c r="S33" s="71"/>
      <c r="T33" s="71"/>
    </row>
    <row r="34" spans="1:20" x14ac:dyDescent="0.25">
      <c r="A34">
        <f t="shared" si="0"/>
        <v>28</v>
      </c>
      <c r="B34" s="38"/>
      <c r="C34" s="38"/>
      <c r="D34" s="38"/>
      <c r="E34" s="38"/>
      <c r="F34" s="38"/>
      <c r="G34" s="99"/>
      <c r="H34" s="38" t="s">
        <v>95</v>
      </c>
      <c r="I34" s="38" t="s">
        <v>95</v>
      </c>
      <c r="J34" s="38" t="str">
        <f>INDEX(ImpactTable,MATCH($I34,'Lists&amp;Matrices'!$L$4:$L$9,0),MATCH($H34,'Lists&amp;Matrices'!$M$3:$R$3,0))</f>
        <v>Unassessed</v>
      </c>
      <c r="K34" s="38" t="s">
        <v>95</v>
      </c>
      <c r="L34" s="38" t="str">
        <f>INDEX(vulnerabilitytable,MATCH($J34,'Lists&amp;Matrices'!$S$5:$S$9,0),MATCH($K34,'Lists&amp;Matrices'!$T$4:$W$4,0))</f>
        <v>Unassessed</v>
      </c>
      <c r="M34" s="38"/>
      <c r="N34" s="140"/>
      <c r="O34" s="38"/>
      <c r="P34" s="99"/>
      <c r="Q34" s="99"/>
      <c r="R34" s="99"/>
      <c r="S34" s="71"/>
      <c r="T34" s="71"/>
    </row>
    <row r="35" spans="1:20" x14ac:dyDescent="0.25">
      <c r="A35">
        <f t="shared" si="0"/>
        <v>29</v>
      </c>
      <c r="B35" s="38"/>
      <c r="C35" s="38"/>
      <c r="D35" s="38"/>
      <c r="E35" s="38"/>
      <c r="F35" s="38"/>
      <c r="G35" s="99"/>
      <c r="H35" s="38" t="s">
        <v>95</v>
      </c>
      <c r="I35" s="38" t="s">
        <v>95</v>
      </c>
      <c r="J35" s="38" t="str">
        <f>INDEX(ImpactTable,MATCH($I35,'Lists&amp;Matrices'!$L$4:$L$9,0),MATCH($H35,'Lists&amp;Matrices'!$M$3:$R$3,0))</f>
        <v>Unassessed</v>
      </c>
      <c r="K35" s="38" t="s">
        <v>95</v>
      </c>
      <c r="L35" s="38" t="str">
        <f>INDEX(vulnerabilitytable,MATCH($J35,'Lists&amp;Matrices'!$S$5:$S$9,0),MATCH($K35,'Lists&amp;Matrices'!$T$4:$W$4,0))</f>
        <v>Unassessed</v>
      </c>
      <c r="M35" s="38"/>
      <c r="N35" s="140"/>
      <c r="O35" s="38"/>
      <c r="P35" s="99"/>
      <c r="Q35" s="99"/>
      <c r="R35" s="99"/>
      <c r="S35" s="71"/>
      <c r="T35" s="71"/>
    </row>
    <row r="36" spans="1:20" x14ac:dyDescent="0.25">
      <c r="A36">
        <f t="shared" si="0"/>
        <v>30</v>
      </c>
      <c r="B36" s="38"/>
      <c r="C36" s="38"/>
      <c r="D36" s="38"/>
      <c r="E36" s="38"/>
      <c r="F36" s="38"/>
      <c r="G36" s="99"/>
      <c r="H36" s="38" t="s">
        <v>95</v>
      </c>
      <c r="I36" s="38" t="s">
        <v>95</v>
      </c>
      <c r="J36" s="38" t="str">
        <f>INDEX(ImpactTable,MATCH($I36,'Lists&amp;Matrices'!$L$4:$L$9,0),MATCH($H36,'Lists&amp;Matrices'!$M$3:$R$3,0))</f>
        <v>Unassessed</v>
      </c>
      <c r="K36" s="38" t="s">
        <v>95</v>
      </c>
      <c r="L36" s="38" t="str">
        <f>INDEX(vulnerabilitytable,MATCH($J36,'Lists&amp;Matrices'!$S$5:$S$9,0),MATCH($K36,'Lists&amp;Matrices'!$T$4:$W$4,0))</f>
        <v>Unassessed</v>
      </c>
      <c r="M36" s="38"/>
      <c r="N36" s="140"/>
      <c r="O36" s="38"/>
      <c r="P36" s="99"/>
      <c r="Q36" s="99"/>
      <c r="R36" s="99"/>
      <c r="S36" s="71"/>
      <c r="T36" s="71"/>
    </row>
    <row r="37" spans="1:20" x14ac:dyDescent="0.25">
      <c r="A37">
        <f t="shared" si="0"/>
        <v>31</v>
      </c>
      <c r="B37" s="38"/>
      <c r="C37" s="38"/>
      <c r="D37" s="38"/>
      <c r="E37" s="38"/>
      <c r="F37" s="38"/>
      <c r="G37" s="99"/>
      <c r="H37" s="38" t="s">
        <v>95</v>
      </c>
      <c r="I37" s="38" t="s">
        <v>95</v>
      </c>
      <c r="J37" s="38" t="str">
        <f>INDEX(ImpactTable,MATCH($I37,'Lists&amp;Matrices'!$L$4:$L$9,0),MATCH($H37,'Lists&amp;Matrices'!$M$3:$R$3,0))</f>
        <v>Unassessed</v>
      </c>
      <c r="K37" s="38" t="s">
        <v>95</v>
      </c>
      <c r="L37" s="38" t="str">
        <f>INDEX(vulnerabilitytable,MATCH($J37,'Lists&amp;Matrices'!$S$5:$S$9,0),MATCH($K37,'Lists&amp;Matrices'!$T$4:$W$4,0))</f>
        <v>Unassessed</v>
      </c>
      <c r="M37" s="38"/>
      <c r="N37" s="140"/>
      <c r="O37" s="38"/>
      <c r="P37" s="99"/>
      <c r="Q37" s="99"/>
      <c r="R37" s="99"/>
      <c r="S37" s="71"/>
      <c r="T37" s="71"/>
    </row>
    <row r="38" spans="1:20" x14ac:dyDescent="0.25">
      <c r="A38">
        <f t="shared" si="0"/>
        <v>32</v>
      </c>
      <c r="B38" s="38"/>
      <c r="C38" s="38"/>
      <c r="D38" s="38"/>
      <c r="E38" s="38"/>
      <c r="F38" s="38"/>
      <c r="G38" s="99"/>
      <c r="H38" s="38" t="s">
        <v>95</v>
      </c>
      <c r="I38" s="38" t="s">
        <v>95</v>
      </c>
      <c r="J38" s="38" t="str">
        <f>INDEX(ImpactTable,MATCH($I38,'Lists&amp;Matrices'!$L$4:$L$9,0),MATCH($H38,'Lists&amp;Matrices'!$M$3:$R$3,0))</f>
        <v>Unassessed</v>
      </c>
      <c r="K38" s="38" t="s">
        <v>95</v>
      </c>
      <c r="L38" s="38" t="str">
        <f>INDEX(vulnerabilitytable,MATCH($J38,'Lists&amp;Matrices'!$S$5:$S$9,0),MATCH($K38,'Lists&amp;Matrices'!$T$4:$W$4,0))</f>
        <v>Unassessed</v>
      </c>
      <c r="M38" s="38"/>
      <c r="N38" s="140"/>
      <c r="O38" s="38"/>
      <c r="P38" s="99"/>
      <c r="Q38" s="99"/>
      <c r="R38" s="99"/>
      <c r="S38" s="71"/>
      <c r="T38" s="71"/>
    </row>
    <row r="39" spans="1:20" x14ac:dyDescent="0.25">
      <c r="A39">
        <f t="shared" si="0"/>
        <v>33</v>
      </c>
      <c r="B39" s="38"/>
      <c r="C39" s="38"/>
      <c r="D39" s="38"/>
      <c r="E39" s="38"/>
      <c r="F39" s="38"/>
      <c r="G39" s="99"/>
      <c r="H39" s="38" t="s">
        <v>95</v>
      </c>
      <c r="I39" s="38" t="s">
        <v>95</v>
      </c>
      <c r="J39" s="38" t="str">
        <f>INDEX(ImpactTable,MATCH($I39,'Lists&amp;Matrices'!$L$4:$L$9,0),MATCH($H39,'Lists&amp;Matrices'!$M$3:$R$3,0))</f>
        <v>Unassessed</v>
      </c>
      <c r="K39" s="38" t="s">
        <v>95</v>
      </c>
      <c r="L39" s="38" t="str">
        <f>INDEX(vulnerabilitytable,MATCH($J39,'Lists&amp;Matrices'!$S$5:$S$9,0),MATCH($K39,'Lists&amp;Matrices'!$T$4:$W$4,0))</f>
        <v>Unassessed</v>
      </c>
      <c r="M39" s="38"/>
      <c r="N39" s="140"/>
      <c r="O39" s="38"/>
      <c r="P39" s="99"/>
      <c r="Q39" s="99"/>
      <c r="R39" s="99"/>
      <c r="S39" s="71"/>
      <c r="T39" s="71"/>
    </row>
    <row r="40" spans="1:20" x14ac:dyDescent="0.25">
      <c r="A40">
        <f t="shared" si="0"/>
        <v>34</v>
      </c>
      <c r="B40" s="38"/>
      <c r="C40" s="38"/>
      <c r="D40" s="38"/>
      <c r="E40" s="38"/>
      <c r="F40" s="38"/>
      <c r="G40" s="99"/>
      <c r="H40" s="38" t="s">
        <v>95</v>
      </c>
      <c r="I40" s="38" t="s">
        <v>95</v>
      </c>
      <c r="J40" s="38" t="str">
        <f>INDEX(ImpactTable,MATCH($I40,'Lists&amp;Matrices'!$L$4:$L$9,0),MATCH($H40,'Lists&amp;Matrices'!$M$3:$R$3,0))</f>
        <v>Unassessed</v>
      </c>
      <c r="K40" s="38" t="s">
        <v>95</v>
      </c>
      <c r="L40" s="38" t="str">
        <f>INDEX(vulnerabilitytable,MATCH($J40,'Lists&amp;Matrices'!$S$5:$S$9,0),MATCH($K40,'Lists&amp;Matrices'!$T$4:$W$4,0))</f>
        <v>Unassessed</v>
      </c>
      <c r="M40" s="38"/>
      <c r="N40" s="140"/>
      <c r="O40" s="38"/>
      <c r="P40" s="99"/>
      <c r="Q40" s="99"/>
      <c r="R40" s="99"/>
      <c r="S40" s="71"/>
      <c r="T40" s="71"/>
    </row>
    <row r="41" spans="1:20" x14ac:dyDescent="0.25">
      <c r="A41">
        <f t="shared" si="0"/>
        <v>35</v>
      </c>
      <c r="B41" s="38"/>
      <c r="C41" s="38"/>
      <c r="D41" s="38"/>
      <c r="E41" s="38"/>
      <c r="F41" s="38"/>
      <c r="G41" s="99"/>
      <c r="H41" s="38" t="s">
        <v>95</v>
      </c>
      <c r="I41" s="38" t="s">
        <v>95</v>
      </c>
      <c r="J41" s="38" t="str">
        <f>INDEX(ImpactTable,MATCH($I41,'Lists&amp;Matrices'!$L$4:$L$9,0),MATCH($H41,'Lists&amp;Matrices'!$M$3:$R$3,0))</f>
        <v>Unassessed</v>
      </c>
      <c r="K41" s="38" t="s">
        <v>95</v>
      </c>
      <c r="L41" s="38" t="str">
        <f>INDEX(vulnerabilitytable,MATCH($J41,'Lists&amp;Matrices'!$S$5:$S$9,0),MATCH($K41,'Lists&amp;Matrices'!$T$4:$W$4,0))</f>
        <v>Unassessed</v>
      </c>
      <c r="M41" s="38"/>
      <c r="N41" s="140"/>
      <c r="O41" s="38"/>
      <c r="P41" s="99"/>
      <c r="Q41" s="99"/>
      <c r="R41" s="99"/>
      <c r="S41" s="71"/>
      <c r="T41" s="71"/>
    </row>
    <row r="42" spans="1:20" x14ac:dyDescent="0.25">
      <c r="A42">
        <f t="shared" si="0"/>
        <v>36</v>
      </c>
      <c r="B42" s="38"/>
      <c r="C42" s="38"/>
      <c r="D42" s="38"/>
      <c r="E42" s="38"/>
      <c r="F42" s="38"/>
      <c r="G42" s="99"/>
      <c r="H42" s="38" t="s">
        <v>95</v>
      </c>
      <c r="I42" s="38" t="s">
        <v>95</v>
      </c>
      <c r="J42" s="38" t="str">
        <f>INDEX(ImpactTable,MATCH($I42,'Lists&amp;Matrices'!$L$4:$L$9,0),MATCH($H42,'Lists&amp;Matrices'!$M$3:$R$3,0))</f>
        <v>Unassessed</v>
      </c>
      <c r="K42" s="38" t="s">
        <v>95</v>
      </c>
      <c r="L42" s="38" t="str">
        <f>INDEX(vulnerabilitytable,MATCH($J42,'Lists&amp;Matrices'!$S$5:$S$9,0),MATCH($K42,'Lists&amp;Matrices'!$T$4:$W$4,0))</f>
        <v>Unassessed</v>
      </c>
      <c r="M42" s="38"/>
      <c r="N42" s="140"/>
      <c r="O42" s="38"/>
      <c r="P42" s="99"/>
      <c r="Q42" s="99"/>
      <c r="R42" s="99"/>
      <c r="S42" s="71"/>
      <c r="T42" s="71"/>
    </row>
    <row r="43" spans="1:20" x14ac:dyDescent="0.25">
      <c r="A43">
        <f t="shared" si="0"/>
        <v>37</v>
      </c>
      <c r="B43" s="38"/>
      <c r="C43" s="38"/>
      <c r="D43" s="38"/>
      <c r="E43" s="38"/>
      <c r="F43" s="38"/>
      <c r="G43" s="99"/>
      <c r="H43" s="38" t="s">
        <v>95</v>
      </c>
      <c r="I43" s="38" t="s">
        <v>95</v>
      </c>
      <c r="J43" s="38" t="str">
        <f>INDEX(ImpactTable,MATCH($I43,'Lists&amp;Matrices'!$L$4:$L$9,0),MATCH($H43,'Lists&amp;Matrices'!$M$3:$R$3,0))</f>
        <v>Unassessed</v>
      </c>
      <c r="K43" s="38" t="s">
        <v>95</v>
      </c>
      <c r="L43" s="38" t="str">
        <f>INDEX(vulnerabilitytable,MATCH($J43,'Lists&amp;Matrices'!$S$5:$S$9,0),MATCH($K43,'Lists&amp;Matrices'!$T$4:$W$4,0))</f>
        <v>Unassessed</v>
      </c>
      <c r="M43" s="38"/>
      <c r="N43" s="140"/>
      <c r="O43" s="38"/>
      <c r="P43" s="99"/>
      <c r="Q43" s="99"/>
      <c r="R43" s="99"/>
      <c r="S43" s="71"/>
      <c r="T43" s="71"/>
    </row>
    <row r="44" spans="1:20" x14ac:dyDescent="0.25">
      <c r="A44">
        <f t="shared" si="0"/>
        <v>38</v>
      </c>
      <c r="B44" s="38"/>
      <c r="C44" s="38"/>
      <c r="D44" s="38"/>
      <c r="E44" s="38"/>
      <c r="F44" s="38"/>
      <c r="G44" s="99"/>
      <c r="H44" s="38" t="s">
        <v>95</v>
      </c>
      <c r="I44" s="38" t="s">
        <v>95</v>
      </c>
      <c r="J44" s="38" t="str">
        <f>INDEX(ImpactTable,MATCH($I44,'Lists&amp;Matrices'!$L$4:$L$9,0),MATCH($H44,'Lists&amp;Matrices'!$M$3:$R$3,0))</f>
        <v>Unassessed</v>
      </c>
      <c r="K44" s="38" t="s">
        <v>95</v>
      </c>
      <c r="L44" s="38" t="str">
        <f>INDEX(vulnerabilitytable,MATCH($J44,'Lists&amp;Matrices'!$S$5:$S$9,0),MATCH($K44,'Lists&amp;Matrices'!$T$4:$W$4,0))</f>
        <v>Unassessed</v>
      </c>
      <c r="M44" s="38"/>
      <c r="N44" s="140"/>
      <c r="O44" s="38"/>
      <c r="P44" s="99"/>
      <c r="Q44" s="99"/>
      <c r="R44" s="99"/>
      <c r="S44" s="71"/>
      <c r="T44" s="71"/>
    </row>
    <row r="45" spans="1:20" x14ac:dyDescent="0.25">
      <c r="A45">
        <f t="shared" si="0"/>
        <v>39</v>
      </c>
      <c r="B45" s="38"/>
      <c r="C45" s="38"/>
      <c r="D45" s="38"/>
      <c r="E45" s="38"/>
      <c r="F45" s="38"/>
      <c r="G45" s="99"/>
      <c r="H45" s="38" t="s">
        <v>95</v>
      </c>
      <c r="I45" s="38" t="s">
        <v>95</v>
      </c>
      <c r="J45" s="38" t="str">
        <f>INDEX(ImpactTable,MATCH($I45,'Lists&amp;Matrices'!$L$4:$L$9,0),MATCH($H45,'Lists&amp;Matrices'!$M$3:$R$3,0))</f>
        <v>Unassessed</v>
      </c>
      <c r="K45" s="38" t="s">
        <v>95</v>
      </c>
      <c r="L45" s="38" t="str">
        <f>INDEX(vulnerabilitytable,MATCH($J45,'Lists&amp;Matrices'!$S$5:$S$9,0),MATCH($K45,'Lists&amp;Matrices'!$T$4:$W$4,0))</f>
        <v>Unassessed</v>
      </c>
      <c r="M45" s="38"/>
      <c r="N45" s="140"/>
      <c r="O45" s="38"/>
      <c r="P45" s="99"/>
      <c r="Q45" s="99"/>
      <c r="R45" s="99"/>
      <c r="S45" s="71"/>
      <c r="T45" s="71"/>
    </row>
    <row r="46" spans="1:20" x14ac:dyDescent="0.25">
      <c r="A46">
        <f t="shared" si="0"/>
        <v>40</v>
      </c>
      <c r="B46" s="38"/>
      <c r="C46" s="38"/>
      <c r="D46" s="38"/>
      <c r="E46" s="38"/>
      <c r="F46" s="38"/>
      <c r="G46" s="99"/>
      <c r="H46" s="38" t="s">
        <v>95</v>
      </c>
      <c r="I46" s="38" t="s">
        <v>95</v>
      </c>
      <c r="J46" s="38" t="str">
        <f>INDEX(ImpactTable,MATCH($I46,'Lists&amp;Matrices'!$L$4:$L$9,0),MATCH($H46,'Lists&amp;Matrices'!$M$3:$R$3,0))</f>
        <v>Unassessed</v>
      </c>
      <c r="K46" s="38" t="s">
        <v>95</v>
      </c>
      <c r="L46" s="38" t="str">
        <f>INDEX(vulnerabilitytable,MATCH($J46,'Lists&amp;Matrices'!$S$5:$S$9,0),MATCH($K46,'Lists&amp;Matrices'!$T$4:$W$4,0))</f>
        <v>Unassessed</v>
      </c>
      <c r="M46" s="38"/>
      <c r="N46" s="140"/>
      <c r="O46" s="38"/>
      <c r="P46" s="99"/>
      <c r="Q46" s="99"/>
      <c r="R46" s="99"/>
      <c r="S46" s="71"/>
      <c r="T46" s="71"/>
    </row>
    <row r="47" spans="1:20" x14ac:dyDescent="0.25">
      <c r="A47">
        <f t="shared" si="0"/>
        <v>41</v>
      </c>
      <c r="B47" s="38"/>
      <c r="C47" s="38"/>
      <c r="D47" s="38"/>
      <c r="E47" s="38"/>
      <c r="F47" s="38"/>
      <c r="G47" s="99"/>
      <c r="H47" s="38" t="s">
        <v>95</v>
      </c>
      <c r="I47" s="38" t="s">
        <v>95</v>
      </c>
      <c r="J47" s="38" t="str">
        <f>INDEX(ImpactTable,MATCH($I47,'Lists&amp;Matrices'!$L$4:$L$9,0),MATCH($H47,'Lists&amp;Matrices'!$M$3:$R$3,0))</f>
        <v>Unassessed</v>
      </c>
      <c r="K47" s="38" t="s">
        <v>95</v>
      </c>
      <c r="L47" s="38" t="str">
        <f>INDEX(vulnerabilitytable,MATCH($J47,'Lists&amp;Matrices'!$S$5:$S$9,0),MATCH($K47,'Lists&amp;Matrices'!$T$4:$W$4,0))</f>
        <v>Unassessed</v>
      </c>
      <c r="M47" s="38"/>
      <c r="N47" s="140"/>
      <c r="O47" s="38"/>
      <c r="P47" s="99"/>
      <c r="Q47" s="99"/>
      <c r="R47" s="99"/>
      <c r="S47" s="71"/>
      <c r="T47" s="71"/>
    </row>
    <row r="48" spans="1:20" x14ac:dyDescent="0.25">
      <c r="A48">
        <f t="shared" si="0"/>
        <v>42</v>
      </c>
      <c r="B48" s="38"/>
      <c r="C48" s="38"/>
      <c r="D48" s="38"/>
      <c r="E48" s="38"/>
      <c r="F48" s="38"/>
      <c r="G48" s="99"/>
      <c r="H48" s="38" t="s">
        <v>95</v>
      </c>
      <c r="I48" s="38" t="s">
        <v>95</v>
      </c>
      <c r="J48" s="38" t="str">
        <f>INDEX(ImpactTable,MATCH($I48,'Lists&amp;Matrices'!$L$4:$L$9,0),MATCH($H48,'Lists&amp;Matrices'!$M$3:$R$3,0))</f>
        <v>Unassessed</v>
      </c>
      <c r="K48" s="38" t="s">
        <v>95</v>
      </c>
      <c r="L48" s="38" t="str">
        <f>INDEX(vulnerabilitytable,MATCH($J48,'Lists&amp;Matrices'!$S$5:$S$9,0),MATCH($K48,'Lists&amp;Matrices'!$T$4:$W$4,0))</f>
        <v>Unassessed</v>
      </c>
      <c r="M48" s="38"/>
      <c r="N48" s="140"/>
      <c r="O48" s="38"/>
      <c r="P48" s="99"/>
      <c r="Q48" s="99"/>
      <c r="R48" s="99"/>
      <c r="S48" s="71"/>
      <c r="T48" s="71"/>
    </row>
    <row r="49" spans="1:20" x14ac:dyDescent="0.25">
      <c r="A49">
        <f t="shared" si="0"/>
        <v>43</v>
      </c>
      <c r="B49" s="38"/>
      <c r="C49" s="38"/>
      <c r="D49" s="38"/>
      <c r="E49" s="38"/>
      <c r="F49" s="38"/>
      <c r="G49" s="99"/>
      <c r="H49" s="38" t="s">
        <v>95</v>
      </c>
      <c r="I49" s="38" t="s">
        <v>95</v>
      </c>
      <c r="J49" s="38" t="str">
        <f>INDEX(ImpactTable,MATCH($I49,'Lists&amp;Matrices'!$L$4:$L$9,0),MATCH($H49,'Lists&amp;Matrices'!$M$3:$R$3,0))</f>
        <v>Unassessed</v>
      </c>
      <c r="K49" s="38" t="s">
        <v>95</v>
      </c>
      <c r="L49" s="38" t="str">
        <f>INDEX(vulnerabilitytable,MATCH($J49,'Lists&amp;Matrices'!$S$5:$S$9,0),MATCH($K49,'Lists&amp;Matrices'!$T$4:$W$4,0))</f>
        <v>Unassessed</v>
      </c>
      <c r="M49" s="38"/>
      <c r="N49" s="140"/>
      <c r="O49" s="38"/>
      <c r="P49" s="99"/>
      <c r="Q49" s="99"/>
      <c r="R49" s="99"/>
      <c r="S49" s="71"/>
      <c r="T49" s="71"/>
    </row>
    <row r="50" spans="1:20" x14ac:dyDescent="0.25">
      <c r="A50">
        <f t="shared" si="0"/>
        <v>44</v>
      </c>
      <c r="B50" s="38"/>
      <c r="C50" s="38"/>
      <c r="D50" s="38"/>
      <c r="E50" s="38"/>
      <c r="F50" s="38"/>
      <c r="G50" s="99"/>
      <c r="H50" s="38" t="s">
        <v>95</v>
      </c>
      <c r="I50" s="38" t="s">
        <v>95</v>
      </c>
      <c r="J50" s="38" t="str">
        <f>INDEX(ImpactTable,MATCH($I50,'Lists&amp;Matrices'!$L$4:$L$9,0),MATCH($H50,'Lists&amp;Matrices'!$M$3:$R$3,0))</f>
        <v>Unassessed</v>
      </c>
      <c r="K50" s="38" t="s">
        <v>95</v>
      </c>
      <c r="L50" s="38" t="str">
        <f>INDEX(vulnerabilitytable,MATCH($J50,'Lists&amp;Matrices'!$S$5:$S$9,0),MATCH($K50,'Lists&amp;Matrices'!$T$4:$W$4,0))</f>
        <v>Unassessed</v>
      </c>
      <c r="M50" s="38"/>
      <c r="N50" s="140"/>
      <c r="O50" s="38"/>
      <c r="P50" s="99"/>
      <c r="Q50" s="99"/>
      <c r="R50" s="99"/>
      <c r="S50" s="71"/>
      <c r="T50" s="71"/>
    </row>
    <row r="51" spans="1:20" x14ac:dyDescent="0.25">
      <c r="A51">
        <f t="shared" si="0"/>
        <v>45</v>
      </c>
      <c r="B51" s="38"/>
      <c r="C51" s="38"/>
      <c r="D51" s="38"/>
      <c r="E51" s="38"/>
      <c r="F51" s="38"/>
      <c r="G51" s="99"/>
      <c r="H51" s="38" t="s">
        <v>95</v>
      </c>
      <c r="I51" s="38" t="s">
        <v>95</v>
      </c>
      <c r="J51" s="38" t="str">
        <f>INDEX(ImpactTable,MATCH($I51,'Lists&amp;Matrices'!$L$4:$L$9,0),MATCH($H51,'Lists&amp;Matrices'!$M$3:$R$3,0))</f>
        <v>Unassessed</v>
      </c>
      <c r="K51" s="38" t="s">
        <v>95</v>
      </c>
      <c r="L51" s="38" t="str">
        <f>INDEX(vulnerabilitytable,MATCH($J51,'Lists&amp;Matrices'!$S$5:$S$9,0),MATCH($K51,'Lists&amp;Matrices'!$T$4:$W$4,0))</f>
        <v>Unassessed</v>
      </c>
      <c r="M51" s="38"/>
      <c r="N51" s="140"/>
      <c r="O51" s="38"/>
      <c r="P51" s="99"/>
      <c r="Q51" s="99"/>
      <c r="R51" s="99"/>
      <c r="S51" s="71"/>
      <c r="T51" s="71"/>
    </row>
    <row r="52" spans="1:20" x14ac:dyDescent="0.25">
      <c r="A52">
        <f t="shared" si="0"/>
        <v>46</v>
      </c>
      <c r="B52" s="38"/>
      <c r="C52" s="38"/>
      <c r="D52" s="38"/>
      <c r="E52" s="38"/>
      <c r="F52" s="38"/>
      <c r="G52" s="99"/>
      <c r="H52" s="38" t="s">
        <v>95</v>
      </c>
      <c r="I52" s="38" t="s">
        <v>95</v>
      </c>
      <c r="J52" s="38" t="str">
        <f>INDEX(ImpactTable,MATCH($I52,'Lists&amp;Matrices'!$L$4:$L$9,0),MATCH($H52,'Lists&amp;Matrices'!$M$3:$R$3,0))</f>
        <v>Unassessed</v>
      </c>
      <c r="K52" s="38" t="s">
        <v>95</v>
      </c>
      <c r="L52" s="38" t="str">
        <f>INDEX(vulnerabilitytable,MATCH($J52,'Lists&amp;Matrices'!$S$5:$S$9,0),MATCH($K52,'Lists&amp;Matrices'!$T$4:$W$4,0))</f>
        <v>Unassessed</v>
      </c>
      <c r="M52" s="38"/>
      <c r="N52" s="140"/>
      <c r="O52" s="38"/>
      <c r="P52" s="99"/>
      <c r="Q52" s="99"/>
      <c r="R52" s="99"/>
      <c r="S52" s="71"/>
      <c r="T52" s="71"/>
    </row>
    <row r="53" spans="1:20" x14ac:dyDescent="0.25">
      <c r="A53">
        <f t="shared" si="0"/>
        <v>47</v>
      </c>
      <c r="B53" s="38"/>
      <c r="C53" s="38"/>
      <c r="D53" s="38"/>
      <c r="E53" s="38"/>
      <c r="F53" s="38"/>
      <c r="G53" s="99"/>
      <c r="H53" s="38" t="s">
        <v>95</v>
      </c>
      <c r="I53" s="38" t="s">
        <v>95</v>
      </c>
      <c r="J53" s="38" t="str">
        <f>INDEX(ImpactTable,MATCH($I53,'Lists&amp;Matrices'!$L$4:$L$9,0),MATCH($H53,'Lists&amp;Matrices'!$M$3:$R$3,0))</f>
        <v>Unassessed</v>
      </c>
      <c r="K53" s="38" t="s">
        <v>95</v>
      </c>
      <c r="L53" s="38" t="str">
        <f>INDEX(vulnerabilitytable,MATCH($J53,'Lists&amp;Matrices'!$S$5:$S$9,0),MATCH($K53,'Lists&amp;Matrices'!$T$4:$W$4,0))</f>
        <v>Unassessed</v>
      </c>
      <c r="M53" s="38"/>
      <c r="N53" s="140"/>
      <c r="O53" s="38"/>
      <c r="P53" s="99"/>
      <c r="Q53" s="99"/>
      <c r="R53" s="99"/>
      <c r="S53" s="71"/>
      <c r="T53" s="71"/>
    </row>
    <row r="54" spans="1:20" x14ac:dyDescent="0.25">
      <c r="A54">
        <f t="shared" si="0"/>
        <v>48</v>
      </c>
      <c r="B54" s="38"/>
      <c r="C54" s="38"/>
      <c r="D54" s="38"/>
      <c r="E54" s="38"/>
      <c r="F54" s="38"/>
      <c r="G54" s="99"/>
      <c r="H54" s="38" t="s">
        <v>95</v>
      </c>
      <c r="I54" s="38" t="s">
        <v>95</v>
      </c>
      <c r="J54" s="38" t="str">
        <f>INDEX(ImpactTable,MATCH($I54,'Lists&amp;Matrices'!$L$4:$L$9,0),MATCH($H54,'Lists&amp;Matrices'!$M$3:$R$3,0))</f>
        <v>Unassessed</v>
      </c>
      <c r="K54" s="38" t="s">
        <v>95</v>
      </c>
      <c r="L54" s="38" t="str">
        <f>INDEX(vulnerabilitytable,MATCH($J54,'Lists&amp;Matrices'!$S$5:$S$9,0),MATCH($K54,'Lists&amp;Matrices'!$T$4:$W$4,0))</f>
        <v>Unassessed</v>
      </c>
      <c r="M54" s="38"/>
      <c r="N54" s="140"/>
      <c r="O54" s="38"/>
      <c r="P54" s="99"/>
      <c r="Q54" s="99"/>
      <c r="R54" s="99"/>
      <c r="S54" s="71"/>
      <c r="T54" s="71"/>
    </row>
    <row r="55" spans="1:20" x14ac:dyDescent="0.25">
      <c r="A55">
        <f t="shared" si="0"/>
        <v>49</v>
      </c>
      <c r="B55" s="38"/>
      <c r="C55" s="38"/>
      <c r="D55" s="38"/>
      <c r="E55" s="38"/>
      <c r="F55" s="38"/>
      <c r="G55" s="99"/>
      <c r="H55" s="38" t="s">
        <v>95</v>
      </c>
      <c r="I55" s="38" t="s">
        <v>95</v>
      </c>
      <c r="J55" s="38" t="str">
        <f>INDEX(ImpactTable,MATCH($I55,'Lists&amp;Matrices'!$L$4:$L$9,0),MATCH($H55,'Lists&amp;Matrices'!$M$3:$R$3,0))</f>
        <v>Unassessed</v>
      </c>
      <c r="K55" s="38" t="s">
        <v>95</v>
      </c>
      <c r="L55" s="38" t="str">
        <f>INDEX(vulnerabilitytable,MATCH($J55,'Lists&amp;Matrices'!$S$5:$S$9,0),MATCH($K55,'Lists&amp;Matrices'!$T$4:$W$4,0))</f>
        <v>Unassessed</v>
      </c>
      <c r="M55" s="38"/>
      <c r="N55" s="140"/>
      <c r="O55" s="38"/>
      <c r="P55" s="99"/>
      <c r="Q55" s="99"/>
      <c r="R55" s="99"/>
      <c r="S55" s="71"/>
      <c r="T55" s="71"/>
    </row>
    <row r="56" spans="1:20" x14ac:dyDescent="0.25">
      <c r="A56">
        <f t="shared" si="0"/>
        <v>50</v>
      </c>
      <c r="B56" s="38"/>
      <c r="C56" s="38"/>
      <c r="D56" s="38"/>
      <c r="E56" s="38"/>
      <c r="F56" s="38"/>
      <c r="G56" s="99"/>
      <c r="H56" s="38" t="s">
        <v>95</v>
      </c>
      <c r="I56" s="38" t="s">
        <v>95</v>
      </c>
      <c r="J56" s="38" t="str">
        <f>INDEX(ImpactTable,MATCH($I56,'Lists&amp;Matrices'!$L$4:$L$9,0),MATCH($H56,'Lists&amp;Matrices'!$M$3:$R$3,0))</f>
        <v>Unassessed</v>
      </c>
      <c r="K56" s="38" t="s">
        <v>95</v>
      </c>
      <c r="L56" s="38" t="str">
        <f>INDEX(vulnerabilitytable,MATCH($J56,'Lists&amp;Matrices'!$S$5:$S$9,0),MATCH($K56,'Lists&amp;Matrices'!$T$4:$W$4,0))</f>
        <v>Unassessed</v>
      </c>
      <c r="M56" s="38"/>
      <c r="N56" s="140"/>
      <c r="O56" s="38"/>
      <c r="P56" s="99"/>
      <c r="Q56" s="99"/>
      <c r="R56" s="99"/>
      <c r="S56" s="71"/>
      <c r="T56" s="71"/>
    </row>
    <row r="57" spans="1:20" x14ac:dyDescent="0.25">
      <c r="A57">
        <f t="shared" si="0"/>
        <v>51</v>
      </c>
      <c r="B57" s="38"/>
      <c r="C57" s="38"/>
      <c r="D57" s="38"/>
      <c r="E57" s="38"/>
      <c r="F57" s="38"/>
      <c r="G57" s="99"/>
      <c r="H57" s="38" t="s">
        <v>95</v>
      </c>
      <c r="I57" s="38" t="s">
        <v>95</v>
      </c>
      <c r="J57" s="38" t="str">
        <f>INDEX(ImpactTable,MATCH($I57,'Lists&amp;Matrices'!$L$4:$L$9,0),MATCH($H57,'Lists&amp;Matrices'!$M$3:$R$3,0))</f>
        <v>Unassessed</v>
      </c>
      <c r="K57" s="38" t="s">
        <v>95</v>
      </c>
      <c r="L57" s="38" t="str">
        <f>INDEX(vulnerabilitytable,MATCH($J57,'Lists&amp;Matrices'!$S$5:$S$9,0),MATCH($K57,'Lists&amp;Matrices'!$T$4:$W$4,0))</f>
        <v>Unassessed</v>
      </c>
      <c r="M57" s="38"/>
      <c r="N57" s="140"/>
      <c r="O57" s="38"/>
      <c r="P57" s="99"/>
      <c r="Q57" s="99"/>
      <c r="R57" s="99"/>
      <c r="S57" s="71"/>
      <c r="T57" s="71"/>
    </row>
    <row r="58" spans="1:20" x14ac:dyDescent="0.25">
      <c r="A58">
        <f t="shared" si="0"/>
        <v>52</v>
      </c>
      <c r="B58" s="38"/>
      <c r="C58" s="38"/>
      <c r="D58" s="38"/>
      <c r="E58" s="38"/>
      <c r="F58" s="38"/>
      <c r="G58" s="99"/>
      <c r="H58" s="38" t="s">
        <v>95</v>
      </c>
      <c r="I58" s="38" t="s">
        <v>95</v>
      </c>
      <c r="J58" s="38" t="str">
        <f>INDEX(ImpactTable,MATCH($I58,'Lists&amp;Matrices'!$L$4:$L$9,0),MATCH($H58,'Lists&amp;Matrices'!$M$3:$R$3,0))</f>
        <v>Unassessed</v>
      </c>
      <c r="K58" s="38" t="s">
        <v>95</v>
      </c>
      <c r="L58" s="38" t="str">
        <f>INDEX(vulnerabilitytable,MATCH($J58,'Lists&amp;Matrices'!$S$5:$S$9,0),MATCH($K58,'Lists&amp;Matrices'!$T$4:$W$4,0))</f>
        <v>Unassessed</v>
      </c>
      <c r="M58" s="38"/>
      <c r="N58" s="140"/>
      <c r="O58" s="38"/>
      <c r="P58" s="99"/>
      <c r="Q58" s="99"/>
      <c r="R58" s="99"/>
      <c r="S58" s="71"/>
      <c r="T58" s="71"/>
    </row>
    <row r="59" spans="1:20" x14ac:dyDescent="0.25">
      <c r="A59">
        <f t="shared" si="0"/>
        <v>53</v>
      </c>
      <c r="B59" s="38"/>
      <c r="C59" s="38"/>
      <c r="D59" s="38"/>
      <c r="E59" s="38"/>
      <c r="F59" s="38"/>
      <c r="G59" s="99"/>
      <c r="H59" s="38" t="s">
        <v>95</v>
      </c>
      <c r="I59" s="38" t="s">
        <v>95</v>
      </c>
      <c r="J59" s="38" t="str">
        <f>INDEX(ImpactTable,MATCH($I59,'Lists&amp;Matrices'!$L$4:$L$9,0),MATCH($H59,'Lists&amp;Matrices'!$M$3:$R$3,0))</f>
        <v>Unassessed</v>
      </c>
      <c r="K59" s="38" t="s">
        <v>95</v>
      </c>
      <c r="L59" s="38" t="str">
        <f>INDEX(vulnerabilitytable,MATCH($J59,'Lists&amp;Matrices'!$S$5:$S$9,0),MATCH($K59,'Lists&amp;Matrices'!$T$4:$W$4,0))</f>
        <v>Unassessed</v>
      </c>
      <c r="M59" s="38"/>
      <c r="N59" s="140"/>
      <c r="O59" s="38"/>
      <c r="P59" s="99"/>
      <c r="Q59" s="99"/>
      <c r="R59" s="99"/>
      <c r="S59" s="71"/>
      <c r="T59" s="71"/>
    </row>
    <row r="60" spans="1:20" x14ac:dyDescent="0.25">
      <c r="A60">
        <f t="shared" si="0"/>
        <v>54</v>
      </c>
      <c r="B60" s="38"/>
      <c r="C60" s="38"/>
      <c r="D60" s="38"/>
      <c r="E60" s="38"/>
      <c r="F60" s="38"/>
      <c r="G60" s="99"/>
      <c r="H60" s="38" t="s">
        <v>95</v>
      </c>
      <c r="I60" s="38" t="s">
        <v>95</v>
      </c>
      <c r="J60" s="38" t="str">
        <f>INDEX(ImpactTable,MATCH($I60,'Lists&amp;Matrices'!$L$4:$L$9,0),MATCH($H60,'Lists&amp;Matrices'!$M$3:$R$3,0))</f>
        <v>Unassessed</v>
      </c>
      <c r="K60" s="38" t="s">
        <v>95</v>
      </c>
      <c r="L60" s="38" t="str">
        <f>INDEX(vulnerabilitytable,MATCH($J60,'Lists&amp;Matrices'!$S$5:$S$9,0),MATCH($K60,'Lists&amp;Matrices'!$T$4:$W$4,0))</f>
        <v>Unassessed</v>
      </c>
      <c r="M60" s="38"/>
      <c r="N60" s="140"/>
      <c r="O60" s="38"/>
      <c r="P60" s="99"/>
      <c r="Q60" s="99"/>
      <c r="R60" s="99"/>
      <c r="S60" s="71"/>
      <c r="T60" s="71"/>
    </row>
    <row r="61" spans="1:20" x14ac:dyDescent="0.25">
      <c r="A61">
        <f t="shared" si="0"/>
        <v>55</v>
      </c>
      <c r="B61" s="38"/>
      <c r="C61" s="38"/>
      <c r="D61" s="38"/>
      <c r="E61" s="38"/>
      <c r="F61" s="38"/>
      <c r="G61" s="99"/>
      <c r="H61" s="38" t="s">
        <v>95</v>
      </c>
      <c r="I61" s="38" t="s">
        <v>95</v>
      </c>
      <c r="J61" s="38" t="str">
        <f>INDEX(ImpactTable,MATCH($I61,'Lists&amp;Matrices'!$L$4:$L$9,0),MATCH($H61,'Lists&amp;Matrices'!$M$3:$R$3,0))</f>
        <v>Unassessed</v>
      </c>
      <c r="K61" s="38" t="s">
        <v>95</v>
      </c>
      <c r="L61" s="38" t="str">
        <f>INDEX(vulnerabilitytable,MATCH($J61,'Lists&amp;Matrices'!$S$5:$S$9,0),MATCH($K61,'Lists&amp;Matrices'!$T$4:$W$4,0))</f>
        <v>Unassessed</v>
      </c>
      <c r="M61" s="38"/>
      <c r="N61" s="140"/>
      <c r="O61" s="38"/>
      <c r="P61" s="99"/>
      <c r="Q61" s="99"/>
      <c r="R61" s="99"/>
      <c r="S61" s="71"/>
      <c r="T61" s="71"/>
    </row>
    <row r="62" spans="1:20" x14ac:dyDescent="0.25">
      <c r="A62">
        <f t="shared" si="0"/>
        <v>56</v>
      </c>
      <c r="B62" s="38"/>
      <c r="C62" s="38"/>
      <c r="D62" s="38"/>
      <c r="E62" s="38"/>
      <c r="F62" s="38"/>
      <c r="G62" s="99"/>
      <c r="H62" s="38" t="s">
        <v>95</v>
      </c>
      <c r="I62" s="38" t="s">
        <v>95</v>
      </c>
      <c r="J62" s="38" t="str">
        <f>INDEX(ImpactTable,MATCH($I62,'Lists&amp;Matrices'!$L$4:$L$9,0),MATCH($H62,'Lists&amp;Matrices'!$M$3:$R$3,0))</f>
        <v>Unassessed</v>
      </c>
      <c r="K62" s="38" t="s">
        <v>95</v>
      </c>
      <c r="L62" s="38" t="str">
        <f>INDEX(vulnerabilitytable,MATCH($J62,'Lists&amp;Matrices'!$S$5:$S$9,0),MATCH($K62,'Lists&amp;Matrices'!$T$4:$W$4,0))</f>
        <v>Unassessed</v>
      </c>
      <c r="M62" s="38"/>
      <c r="N62" s="140"/>
      <c r="O62" s="38"/>
      <c r="P62" s="99"/>
      <c r="Q62" s="99"/>
      <c r="R62" s="99"/>
      <c r="S62" s="71"/>
      <c r="T62" s="71"/>
    </row>
    <row r="63" spans="1:20" x14ac:dyDescent="0.25">
      <c r="A63">
        <f t="shared" si="0"/>
        <v>57</v>
      </c>
      <c r="B63" s="38"/>
      <c r="C63" s="38"/>
      <c r="D63" s="38"/>
      <c r="E63" s="38"/>
      <c r="F63" s="38"/>
      <c r="G63" s="99"/>
      <c r="H63" s="38" t="s">
        <v>95</v>
      </c>
      <c r="I63" s="38" t="s">
        <v>95</v>
      </c>
      <c r="J63" s="38" t="str">
        <f>INDEX(ImpactTable,MATCH($I63,'Lists&amp;Matrices'!$L$4:$L$9,0),MATCH($H63,'Lists&amp;Matrices'!$M$3:$R$3,0))</f>
        <v>Unassessed</v>
      </c>
      <c r="K63" s="38" t="s">
        <v>95</v>
      </c>
      <c r="L63" s="38" t="str">
        <f>INDEX(vulnerabilitytable,MATCH($J63,'Lists&amp;Matrices'!$S$5:$S$9,0),MATCH($K63,'Lists&amp;Matrices'!$T$4:$W$4,0))</f>
        <v>Unassessed</v>
      </c>
      <c r="M63" s="38"/>
      <c r="N63" s="140"/>
      <c r="O63" s="38"/>
      <c r="P63" s="99"/>
      <c r="Q63" s="99"/>
      <c r="R63" s="99"/>
      <c r="S63" s="71"/>
      <c r="T63" s="71"/>
    </row>
    <row r="64" spans="1:20" x14ac:dyDescent="0.25">
      <c r="A64">
        <f t="shared" si="0"/>
        <v>58</v>
      </c>
      <c r="B64" s="38"/>
      <c r="C64" s="38"/>
      <c r="D64" s="38"/>
      <c r="E64" s="38"/>
      <c r="F64" s="38"/>
      <c r="G64" s="99"/>
      <c r="H64" s="38" t="s">
        <v>95</v>
      </c>
      <c r="I64" s="38" t="s">
        <v>95</v>
      </c>
      <c r="J64" s="38" t="str">
        <f>INDEX(ImpactTable,MATCH($I64,'Lists&amp;Matrices'!$L$4:$L$9,0),MATCH($H64,'Lists&amp;Matrices'!$M$3:$R$3,0))</f>
        <v>Unassessed</v>
      </c>
      <c r="K64" s="38" t="s">
        <v>95</v>
      </c>
      <c r="L64" s="38" t="str">
        <f>INDEX(vulnerabilitytable,MATCH($J64,'Lists&amp;Matrices'!$S$5:$S$9,0),MATCH($K64,'Lists&amp;Matrices'!$T$4:$W$4,0))</f>
        <v>Unassessed</v>
      </c>
      <c r="M64" s="38"/>
      <c r="N64" s="140"/>
      <c r="O64" s="38"/>
      <c r="P64" s="99"/>
      <c r="Q64" s="99"/>
      <c r="R64" s="99"/>
      <c r="S64" s="71"/>
      <c r="T64" s="71"/>
    </row>
    <row r="65" spans="1:20" x14ac:dyDescent="0.25">
      <c r="A65">
        <f t="shared" si="0"/>
        <v>59</v>
      </c>
      <c r="B65" s="38"/>
      <c r="C65" s="38"/>
      <c r="D65" s="38"/>
      <c r="E65" s="38"/>
      <c r="F65" s="38"/>
      <c r="G65" s="99"/>
      <c r="H65" s="38" t="s">
        <v>95</v>
      </c>
      <c r="I65" s="38" t="s">
        <v>95</v>
      </c>
      <c r="J65" s="38" t="str">
        <f>INDEX(ImpactTable,MATCH($I65,'Lists&amp;Matrices'!$L$4:$L$9,0),MATCH($H65,'Lists&amp;Matrices'!$M$3:$R$3,0))</f>
        <v>Unassessed</v>
      </c>
      <c r="K65" s="38" t="s">
        <v>95</v>
      </c>
      <c r="L65" s="38" t="str">
        <f>INDEX(vulnerabilitytable,MATCH($J65,'Lists&amp;Matrices'!$S$5:$S$9,0),MATCH($K65,'Lists&amp;Matrices'!$T$4:$W$4,0))</f>
        <v>Unassessed</v>
      </c>
      <c r="M65" s="38"/>
      <c r="N65" s="140"/>
      <c r="O65" s="38"/>
      <c r="P65" s="99"/>
      <c r="Q65" s="99"/>
      <c r="R65" s="99"/>
      <c r="S65" s="71"/>
      <c r="T65" s="71"/>
    </row>
    <row r="66" spans="1:20" x14ac:dyDescent="0.25">
      <c r="A66">
        <f t="shared" si="0"/>
        <v>60</v>
      </c>
      <c r="B66" s="38"/>
      <c r="C66" s="38"/>
      <c r="D66" s="38"/>
      <c r="E66" s="38"/>
      <c r="F66" s="38"/>
      <c r="G66" s="99"/>
      <c r="H66" s="38" t="s">
        <v>95</v>
      </c>
      <c r="I66" s="38" t="s">
        <v>95</v>
      </c>
      <c r="J66" s="38" t="str">
        <f>INDEX(ImpactTable,MATCH($I66,'Lists&amp;Matrices'!$L$4:$L$9,0),MATCH($H66,'Lists&amp;Matrices'!$M$3:$R$3,0))</f>
        <v>Unassessed</v>
      </c>
      <c r="K66" s="38" t="s">
        <v>95</v>
      </c>
      <c r="L66" s="38" t="str">
        <f>INDEX(vulnerabilitytable,MATCH($J66,'Lists&amp;Matrices'!$S$5:$S$9,0),MATCH($K66,'Lists&amp;Matrices'!$T$4:$W$4,0))</f>
        <v>Unassessed</v>
      </c>
      <c r="M66" s="38"/>
      <c r="N66" s="140"/>
      <c r="O66" s="38"/>
      <c r="P66" s="99"/>
      <c r="Q66" s="99"/>
      <c r="R66" s="99"/>
      <c r="S66" s="71"/>
      <c r="T66" s="71"/>
    </row>
    <row r="67" spans="1:20" x14ac:dyDescent="0.25">
      <c r="A67">
        <f t="shared" si="0"/>
        <v>61</v>
      </c>
      <c r="B67" s="38"/>
      <c r="C67" s="38"/>
      <c r="D67" s="38"/>
      <c r="E67" s="38"/>
      <c r="F67" s="38"/>
      <c r="G67" s="99"/>
      <c r="H67" s="38" t="s">
        <v>95</v>
      </c>
      <c r="I67" s="38" t="s">
        <v>95</v>
      </c>
      <c r="J67" s="38" t="str">
        <f>INDEX(ImpactTable,MATCH($I67,'Lists&amp;Matrices'!$L$4:$L$9,0),MATCH($H67,'Lists&amp;Matrices'!$M$3:$R$3,0))</f>
        <v>Unassessed</v>
      </c>
      <c r="K67" s="38" t="s">
        <v>95</v>
      </c>
      <c r="L67" s="38" t="str">
        <f>INDEX(vulnerabilitytable,MATCH($J67,'Lists&amp;Matrices'!$S$5:$S$9,0),MATCH($K67,'Lists&amp;Matrices'!$T$4:$W$4,0))</f>
        <v>Unassessed</v>
      </c>
      <c r="M67" s="38"/>
      <c r="N67" s="140"/>
      <c r="O67" s="38"/>
      <c r="P67" s="99"/>
      <c r="Q67" s="99"/>
      <c r="R67" s="99"/>
      <c r="S67" s="71"/>
      <c r="T67" s="71"/>
    </row>
    <row r="68" spans="1:20" x14ac:dyDescent="0.25">
      <c r="A68">
        <f t="shared" si="0"/>
        <v>62</v>
      </c>
      <c r="B68" s="38"/>
      <c r="C68" s="38"/>
      <c r="D68" s="38"/>
      <c r="E68" s="38"/>
      <c r="F68" s="38"/>
      <c r="G68" s="99"/>
      <c r="H68" s="38" t="s">
        <v>95</v>
      </c>
      <c r="I68" s="38" t="s">
        <v>95</v>
      </c>
      <c r="J68" s="38" t="str">
        <f>INDEX(ImpactTable,MATCH($I68,'Lists&amp;Matrices'!$L$4:$L$9,0),MATCH($H68,'Lists&amp;Matrices'!$M$3:$R$3,0))</f>
        <v>Unassessed</v>
      </c>
      <c r="K68" s="38" t="s">
        <v>95</v>
      </c>
      <c r="L68" s="38" t="str">
        <f>INDEX(vulnerabilitytable,MATCH($J68,'Lists&amp;Matrices'!$S$5:$S$9,0),MATCH($K68,'Lists&amp;Matrices'!$T$4:$W$4,0))</f>
        <v>Unassessed</v>
      </c>
      <c r="M68" s="38"/>
      <c r="N68" s="140"/>
      <c r="O68" s="38"/>
      <c r="P68" s="99"/>
      <c r="Q68" s="99"/>
      <c r="R68" s="99"/>
      <c r="S68" s="71"/>
      <c r="T68" s="71"/>
    </row>
    <row r="69" spans="1:20" x14ac:dyDescent="0.25">
      <c r="A69">
        <f t="shared" si="0"/>
        <v>63</v>
      </c>
      <c r="B69" s="38"/>
      <c r="C69" s="38"/>
      <c r="D69" s="38"/>
      <c r="E69" s="38"/>
      <c r="F69" s="38"/>
      <c r="G69" s="99"/>
      <c r="H69" s="38" t="s">
        <v>95</v>
      </c>
      <c r="I69" s="38" t="s">
        <v>95</v>
      </c>
      <c r="J69" s="38" t="str">
        <f>INDEX(ImpactTable,MATCH($I69,'Lists&amp;Matrices'!$L$4:$L$9,0),MATCH($H69,'Lists&amp;Matrices'!$M$3:$R$3,0))</f>
        <v>Unassessed</v>
      </c>
      <c r="K69" s="38" t="s">
        <v>95</v>
      </c>
      <c r="L69" s="38" t="str">
        <f>INDEX(vulnerabilitytable,MATCH($J69,'Lists&amp;Matrices'!$S$5:$S$9,0),MATCH($K69,'Lists&amp;Matrices'!$T$4:$W$4,0))</f>
        <v>Unassessed</v>
      </c>
      <c r="M69" s="38"/>
      <c r="N69" s="140"/>
      <c r="O69" s="38"/>
      <c r="P69" s="99"/>
      <c r="Q69" s="99"/>
      <c r="R69" s="99"/>
      <c r="S69" s="71"/>
      <c r="T69" s="71"/>
    </row>
    <row r="70" spans="1:20" x14ac:dyDescent="0.25">
      <c r="A70">
        <f t="shared" si="0"/>
        <v>64</v>
      </c>
      <c r="B70" s="38"/>
      <c r="C70" s="38"/>
      <c r="D70" s="38"/>
      <c r="E70" s="38"/>
      <c r="F70" s="38"/>
      <c r="G70" s="99"/>
      <c r="H70" s="38" t="s">
        <v>95</v>
      </c>
      <c r="I70" s="38" t="s">
        <v>95</v>
      </c>
      <c r="J70" s="38" t="str">
        <f>INDEX(ImpactTable,MATCH($I70,'Lists&amp;Matrices'!$L$4:$L$9,0),MATCH($H70,'Lists&amp;Matrices'!$M$3:$R$3,0))</f>
        <v>Unassessed</v>
      </c>
      <c r="K70" s="38" t="s">
        <v>95</v>
      </c>
      <c r="L70" s="38" t="str">
        <f>INDEX(vulnerabilitytable,MATCH($J70,'Lists&amp;Matrices'!$S$5:$S$9,0),MATCH($K70,'Lists&amp;Matrices'!$T$4:$W$4,0))</f>
        <v>Unassessed</v>
      </c>
      <c r="M70" s="38"/>
      <c r="N70" s="140"/>
      <c r="O70" s="38"/>
      <c r="P70" s="99"/>
      <c r="Q70" s="99"/>
      <c r="R70" s="99"/>
      <c r="S70" s="71"/>
      <c r="T70" s="71"/>
    </row>
    <row r="71" spans="1:20" x14ac:dyDescent="0.25">
      <c r="A71">
        <f t="shared" si="0"/>
        <v>65</v>
      </c>
      <c r="B71" s="38"/>
      <c r="C71" s="38"/>
      <c r="D71" s="38"/>
      <c r="E71" s="38"/>
      <c r="F71" s="38"/>
      <c r="G71" s="99"/>
      <c r="H71" s="38" t="s">
        <v>95</v>
      </c>
      <c r="I71" s="38" t="s">
        <v>95</v>
      </c>
      <c r="J71" s="38" t="str">
        <f>INDEX(ImpactTable,MATCH($I71,'Lists&amp;Matrices'!$L$4:$L$9,0),MATCH($H71,'Lists&amp;Matrices'!$M$3:$R$3,0))</f>
        <v>Unassessed</v>
      </c>
      <c r="K71" s="38" t="s">
        <v>95</v>
      </c>
      <c r="L71" s="38" t="str">
        <f>INDEX(vulnerabilitytable,MATCH($J71,'Lists&amp;Matrices'!$S$5:$S$9,0),MATCH($K71,'Lists&amp;Matrices'!$T$4:$W$4,0))</f>
        <v>Unassessed</v>
      </c>
      <c r="M71" s="38"/>
      <c r="N71" s="140"/>
      <c r="O71" s="38"/>
      <c r="P71" s="99"/>
      <c r="Q71" s="99"/>
      <c r="R71" s="99"/>
      <c r="S71" s="71"/>
      <c r="T71" s="71"/>
    </row>
    <row r="72" spans="1:20" x14ac:dyDescent="0.25">
      <c r="A72">
        <f t="shared" si="0"/>
        <v>66</v>
      </c>
      <c r="B72" s="38"/>
      <c r="C72" s="38"/>
      <c r="D72" s="38"/>
      <c r="E72" s="38"/>
      <c r="F72" s="38"/>
      <c r="G72" s="99"/>
      <c r="H72" s="38" t="s">
        <v>95</v>
      </c>
      <c r="I72" s="38" t="s">
        <v>95</v>
      </c>
      <c r="J72" s="38" t="str">
        <f>INDEX(ImpactTable,MATCH($I72,'Lists&amp;Matrices'!$L$4:$L$9,0),MATCH($H72,'Lists&amp;Matrices'!$M$3:$R$3,0))</f>
        <v>Unassessed</v>
      </c>
      <c r="K72" s="38" t="s">
        <v>95</v>
      </c>
      <c r="L72" s="38" t="str">
        <f>INDEX(vulnerabilitytable,MATCH($J72,'Lists&amp;Matrices'!$S$5:$S$9,0),MATCH($K72,'Lists&amp;Matrices'!$T$4:$W$4,0))</f>
        <v>Unassessed</v>
      </c>
      <c r="M72" s="38"/>
      <c r="N72" s="140"/>
      <c r="O72" s="38"/>
      <c r="P72" s="99"/>
      <c r="Q72" s="99"/>
      <c r="R72" s="99"/>
      <c r="S72" s="71"/>
      <c r="T72" s="71"/>
    </row>
    <row r="73" spans="1:20" x14ac:dyDescent="0.25">
      <c r="A73">
        <f t="shared" ref="A73:A105" si="1">A72+1</f>
        <v>67</v>
      </c>
      <c r="B73" s="38"/>
      <c r="C73" s="38"/>
      <c r="D73" s="38"/>
      <c r="E73" s="38"/>
      <c r="F73" s="38"/>
      <c r="G73" s="99"/>
      <c r="H73" s="38" t="s">
        <v>95</v>
      </c>
      <c r="I73" s="38" t="s">
        <v>95</v>
      </c>
      <c r="J73" s="38" t="str">
        <f>INDEX(ImpactTable,MATCH($I73,'Lists&amp;Matrices'!$L$4:$L$9,0),MATCH($H73,'Lists&amp;Matrices'!$M$3:$R$3,0))</f>
        <v>Unassessed</v>
      </c>
      <c r="K73" s="38" t="s">
        <v>95</v>
      </c>
      <c r="L73" s="38" t="str">
        <f>INDEX(vulnerabilitytable,MATCH($J73,'Lists&amp;Matrices'!$S$5:$S$9,0),MATCH($K73,'Lists&amp;Matrices'!$T$4:$W$4,0))</f>
        <v>Unassessed</v>
      </c>
      <c r="M73" s="38"/>
      <c r="N73" s="140"/>
      <c r="O73" s="38"/>
      <c r="P73" s="99"/>
      <c r="Q73" s="99"/>
      <c r="R73" s="99"/>
      <c r="S73" s="71"/>
      <c r="T73" s="71"/>
    </row>
    <row r="74" spans="1:20" x14ac:dyDescent="0.25">
      <c r="A74">
        <f t="shared" si="1"/>
        <v>68</v>
      </c>
      <c r="B74" s="38"/>
      <c r="C74" s="38"/>
      <c r="D74" s="38"/>
      <c r="E74" s="38"/>
      <c r="F74" s="38"/>
      <c r="G74" s="99"/>
      <c r="H74" s="38" t="s">
        <v>95</v>
      </c>
      <c r="I74" s="38" t="s">
        <v>95</v>
      </c>
      <c r="J74" s="38" t="str">
        <f>INDEX(ImpactTable,MATCH($I74,'Lists&amp;Matrices'!$L$4:$L$9,0),MATCH($H74,'Lists&amp;Matrices'!$M$3:$R$3,0))</f>
        <v>Unassessed</v>
      </c>
      <c r="K74" s="38" t="s">
        <v>95</v>
      </c>
      <c r="L74" s="38" t="str">
        <f>INDEX(vulnerabilitytable,MATCH($J74,'Lists&amp;Matrices'!$S$5:$S$9,0),MATCH($K74,'Lists&amp;Matrices'!$T$4:$W$4,0))</f>
        <v>Unassessed</v>
      </c>
      <c r="M74" s="38"/>
      <c r="N74" s="140"/>
      <c r="O74" s="38"/>
      <c r="P74" s="99"/>
      <c r="Q74" s="99"/>
      <c r="R74" s="99"/>
      <c r="S74" s="71"/>
      <c r="T74" s="71"/>
    </row>
    <row r="75" spans="1:20" x14ac:dyDescent="0.25">
      <c r="A75">
        <f t="shared" si="1"/>
        <v>69</v>
      </c>
      <c r="B75" s="38"/>
      <c r="C75" s="38"/>
      <c r="D75" s="38"/>
      <c r="E75" s="38"/>
      <c r="F75" s="38"/>
      <c r="G75" s="99"/>
      <c r="H75" s="38" t="s">
        <v>95</v>
      </c>
      <c r="I75" s="38" t="s">
        <v>95</v>
      </c>
      <c r="J75" s="38" t="str">
        <f>INDEX(ImpactTable,MATCH($I75,'Lists&amp;Matrices'!$L$4:$L$9,0),MATCH($H75,'Lists&amp;Matrices'!$M$3:$R$3,0))</f>
        <v>Unassessed</v>
      </c>
      <c r="K75" s="38" t="s">
        <v>95</v>
      </c>
      <c r="L75" s="38" t="str">
        <f>INDEX(vulnerabilitytable,MATCH($J75,'Lists&amp;Matrices'!$S$5:$S$9,0),MATCH($K75,'Lists&amp;Matrices'!$T$4:$W$4,0))</f>
        <v>Unassessed</v>
      </c>
      <c r="M75" s="38"/>
      <c r="N75" s="140"/>
      <c r="O75" s="38"/>
      <c r="P75" s="99"/>
      <c r="Q75" s="99"/>
      <c r="R75" s="99"/>
      <c r="S75" s="71"/>
      <c r="T75" s="71"/>
    </row>
    <row r="76" spans="1:20" x14ac:dyDescent="0.25">
      <c r="A76">
        <f t="shared" si="1"/>
        <v>70</v>
      </c>
      <c r="B76" s="38"/>
      <c r="C76" s="38"/>
      <c r="D76" s="38"/>
      <c r="E76" s="38"/>
      <c r="F76" s="38"/>
      <c r="G76" s="99"/>
      <c r="H76" s="38" t="s">
        <v>95</v>
      </c>
      <c r="I76" s="38" t="s">
        <v>95</v>
      </c>
      <c r="J76" s="38" t="str">
        <f>INDEX(ImpactTable,MATCH($I76,'Lists&amp;Matrices'!$L$4:$L$9,0),MATCH($H76,'Lists&amp;Matrices'!$M$3:$R$3,0))</f>
        <v>Unassessed</v>
      </c>
      <c r="K76" s="38" t="s">
        <v>95</v>
      </c>
      <c r="L76" s="38" t="str">
        <f>INDEX(vulnerabilitytable,MATCH($J76,'Lists&amp;Matrices'!$S$5:$S$9,0),MATCH($K76,'Lists&amp;Matrices'!$T$4:$W$4,0))</f>
        <v>Unassessed</v>
      </c>
      <c r="M76" s="38"/>
      <c r="N76" s="140"/>
      <c r="O76" s="38"/>
      <c r="P76" s="99"/>
      <c r="Q76" s="99"/>
      <c r="R76" s="99"/>
      <c r="S76" s="71"/>
      <c r="T76" s="71"/>
    </row>
    <row r="77" spans="1:20" x14ac:dyDescent="0.25">
      <c r="A77">
        <f t="shared" si="1"/>
        <v>71</v>
      </c>
      <c r="B77" s="38"/>
      <c r="C77" s="38"/>
      <c r="D77" s="38"/>
      <c r="E77" s="38"/>
      <c r="F77" s="38"/>
      <c r="G77" s="99"/>
      <c r="H77" s="38" t="s">
        <v>95</v>
      </c>
      <c r="I77" s="38" t="s">
        <v>95</v>
      </c>
      <c r="J77" s="38" t="str">
        <f>INDEX(ImpactTable,MATCH($I77,'Lists&amp;Matrices'!$L$4:$L$9,0),MATCH($H77,'Lists&amp;Matrices'!$M$3:$R$3,0))</f>
        <v>Unassessed</v>
      </c>
      <c r="K77" s="38" t="s">
        <v>95</v>
      </c>
      <c r="L77" s="38" t="str">
        <f>INDEX(vulnerabilitytable,MATCH($J77,'Lists&amp;Matrices'!$S$5:$S$9,0),MATCH($K77,'Lists&amp;Matrices'!$T$4:$W$4,0))</f>
        <v>Unassessed</v>
      </c>
      <c r="M77" s="38"/>
      <c r="N77" s="140"/>
      <c r="O77" s="38"/>
      <c r="P77" s="99"/>
      <c r="Q77" s="99"/>
      <c r="R77" s="99"/>
      <c r="S77" s="71"/>
      <c r="T77" s="71"/>
    </row>
    <row r="78" spans="1:20" x14ac:dyDescent="0.25">
      <c r="A78">
        <f t="shared" si="1"/>
        <v>72</v>
      </c>
      <c r="B78" s="38"/>
      <c r="C78" s="38"/>
      <c r="D78" s="38"/>
      <c r="E78" s="38"/>
      <c r="F78" s="38"/>
      <c r="G78" s="99"/>
      <c r="H78" s="38" t="s">
        <v>95</v>
      </c>
      <c r="I78" s="38" t="s">
        <v>95</v>
      </c>
      <c r="J78" s="38" t="str">
        <f>INDEX(ImpactTable,MATCH($I78,'Lists&amp;Matrices'!$L$4:$L$9,0),MATCH($H78,'Lists&amp;Matrices'!$M$3:$R$3,0))</f>
        <v>Unassessed</v>
      </c>
      <c r="K78" s="38" t="s">
        <v>95</v>
      </c>
      <c r="L78" s="38" t="str">
        <f>INDEX(vulnerabilitytable,MATCH($J78,'Lists&amp;Matrices'!$S$5:$S$9,0),MATCH($K78,'Lists&amp;Matrices'!$T$4:$W$4,0))</f>
        <v>Unassessed</v>
      </c>
      <c r="M78" s="38"/>
      <c r="N78" s="140"/>
      <c r="O78" s="38"/>
      <c r="P78" s="99"/>
      <c r="Q78" s="99"/>
      <c r="R78" s="99"/>
      <c r="S78" s="71"/>
      <c r="T78" s="71"/>
    </row>
    <row r="79" spans="1:20" x14ac:dyDescent="0.25">
      <c r="A79">
        <f t="shared" si="1"/>
        <v>73</v>
      </c>
      <c r="B79" s="38"/>
      <c r="C79" s="38"/>
      <c r="D79" s="38"/>
      <c r="E79" s="38"/>
      <c r="F79" s="38"/>
      <c r="G79" s="99"/>
      <c r="H79" s="38" t="s">
        <v>95</v>
      </c>
      <c r="I79" s="38" t="s">
        <v>95</v>
      </c>
      <c r="J79" s="38" t="str">
        <f>INDEX(ImpactTable,MATCH($I79,'Lists&amp;Matrices'!$L$4:$L$9,0),MATCH($H79,'Lists&amp;Matrices'!$M$3:$R$3,0))</f>
        <v>Unassessed</v>
      </c>
      <c r="K79" s="38" t="s">
        <v>95</v>
      </c>
      <c r="L79" s="38" t="str">
        <f>INDEX(vulnerabilitytable,MATCH($J79,'Lists&amp;Matrices'!$S$5:$S$9,0),MATCH($K79,'Lists&amp;Matrices'!$T$4:$W$4,0))</f>
        <v>Unassessed</v>
      </c>
      <c r="M79" s="38"/>
      <c r="N79" s="140"/>
      <c r="O79" s="38"/>
      <c r="P79" s="99"/>
      <c r="Q79" s="99"/>
      <c r="R79" s="99"/>
      <c r="S79" s="71"/>
      <c r="T79" s="71"/>
    </row>
    <row r="80" spans="1:20" x14ac:dyDescent="0.25">
      <c r="A80">
        <f t="shared" si="1"/>
        <v>74</v>
      </c>
      <c r="B80" s="38"/>
      <c r="C80" s="38"/>
      <c r="D80" s="38"/>
      <c r="E80" s="38"/>
      <c r="F80" s="38"/>
      <c r="G80" s="99"/>
      <c r="H80" s="38" t="s">
        <v>95</v>
      </c>
      <c r="I80" s="38" t="s">
        <v>95</v>
      </c>
      <c r="J80" s="38" t="str">
        <f>INDEX(ImpactTable,MATCH($I80,'Lists&amp;Matrices'!$L$4:$L$9,0),MATCH($H80,'Lists&amp;Matrices'!$M$3:$R$3,0))</f>
        <v>Unassessed</v>
      </c>
      <c r="K80" s="38" t="s">
        <v>95</v>
      </c>
      <c r="L80" s="38" t="str">
        <f>INDEX(vulnerabilitytable,MATCH($J80,'Lists&amp;Matrices'!$S$5:$S$9,0),MATCH($K80,'Lists&amp;Matrices'!$T$4:$W$4,0))</f>
        <v>Unassessed</v>
      </c>
      <c r="M80" s="38"/>
      <c r="N80" s="140"/>
      <c r="O80" s="38"/>
      <c r="P80" s="99"/>
      <c r="Q80" s="99"/>
      <c r="R80" s="99"/>
      <c r="S80" s="71"/>
      <c r="T80" s="71"/>
    </row>
    <row r="81" spans="1:20" x14ac:dyDescent="0.25">
      <c r="A81">
        <f t="shared" si="1"/>
        <v>75</v>
      </c>
      <c r="B81" s="38"/>
      <c r="C81" s="38"/>
      <c r="D81" s="38"/>
      <c r="E81" s="38"/>
      <c r="F81" s="38"/>
      <c r="G81" s="99"/>
      <c r="H81" s="38" t="s">
        <v>95</v>
      </c>
      <c r="I81" s="38" t="s">
        <v>95</v>
      </c>
      <c r="J81" s="38" t="str">
        <f>INDEX(ImpactTable,MATCH($I81,'Lists&amp;Matrices'!$L$4:$L$9,0),MATCH($H81,'Lists&amp;Matrices'!$M$3:$R$3,0))</f>
        <v>Unassessed</v>
      </c>
      <c r="K81" s="38" t="s">
        <v>95</v>
      </c>
      <c r="L81" s="38" t="str">
        <f>INDEX(vulnerabilitytable,MATCH($J81,'Lists&amp;Matrices'!$S$5:$S$9,0),MATCH($K81,'Lists&amp;Matrices'!$T$4:$W$4,0))</f>
        <v>Unassessed</v>
      </c>
      <c r="M81" s="38"/>
      <c r="N81" s="140"/>
      <c r="O81" s="38"/>
      <c r="P81" s="99"/>
      <c r="Q81" s="99"/>
      <c r="R81" s="99"/>
      <c r="S81" s="71"/>
      <c r="T81" s="71"/>
    </row>
    <row r="82" spans="1:20" x14ac:dyDescent="0.25">
      <c r="A82">
        <f t="shared" si="1"/>
        <v>76</v>
      </c>
      <c r="B82" s="38"/>
      <c r="C82" s="38"/>
      <c r="D82" s="38"/>
      <c r="E82" s="38"/>
      <c r="F82" s="38"/>
      <c r="G82" s="99"/>
      <c r="H82" s="38" t="s">
        <v>95</v>
      </c>
      <c r="I82" s="38" t="s">
        <v>95</v>
      </c>
      <c r="J82" s="38" t="str">
        <f>INDEX(ImpactTable,MATCH($I82,'Lists&amp;Matrices'!$L$4:$L$9,0),MATCH($H82,'Lists&amp;Matrices'!$M$3:$R$3,0))</f>
        <v>Unassessed</v>
      </c>
      <c r="K82" s="38" t="s">
        <v>95</v>
      </c>
      <c r="L82" s="38" t="str">
        <f>INDEX(vulnerabilitytable,MATCH($J82,'Lists&amp;Matrices'!$S$5:$S$9,0),MATCH($K82,'Lists&amp;Matrices'!$T$4:$W$4,0))</f>
        <v>Unassessed</v>
      </c>
      <c r="M82" s="38"/>
      <c r="N82" s="140"/>
      <c r="O82" s="38"/>
      <c r="P82" s="99"/>
      <c r="Q82" s="99"/>
      <c r="R82" s="99"/>
      <c r="S82" s="71"/>
      <c r="T82" s="71"/>
    </row>
    <row r="83" spans="1:20" x14ac:dyDescent="0.25">
      <c r="A83">
        <f t="shared" si="1"/>
        <v>77</v>
      </c>
      <c r="B83" s="38"/>
      <c r="C83" s="38"/>
      <c r="D83" s="38"/>
      <c r="E83" s="38"/>
      <c r="F83" s="38"/>
      <c r="G83" s="99"/>
      <c r="H83" s="38" t="s">
        <v>95</v>
      </c>
      <c r="I83" s="38" t="s">
        <v>95</v>
      </c>
      <c r="J83" s="38" t="str">
        <f>INDEX(ImpactTable,MATCH($I83,'Lists&amp;Matrices'!$L$4:$L$9,0),MATCH($H83,'Lists&amp;Matrices'!$M$3:$R$3,0))</f>
        <v>Unassessed</v>
      </c>
      <c r="K83" s="38" t="s">
        <v>95</v>
      </c>
      <c r="L83" s="38" t="str">
        <f>INDEX(vulnerabilitytable,MATCH($J83,'Lists&amp;Matrices'!$S$5:$S$9,0),MATCH($K83,'Lists&amp;Matrices'!$T$4:$W$4,0))</f>
        <v>Unassessed</v>
      </c>
      <c r="M83" s="38"/>
      <c r="N83" s="140"/>
      <c r="O83" s="38"/>
      <c r="P83" s="99"/>
      <c r="Q83" s="99"/>
      <c r="R83" s="99"/>
      <c r="S83" s="71"/>
      <c r="T83" s="71"/>
    </row>
    <row r="84" spans="1:20" x14ac:dyDescent="0.25">
      <c r="A84">
        <f t="shared" si="1"/>
        <v>78</v>
      </c>
      <c r="B84" s="38"/>
      <c r="C84" s="38"/>
      <c r="D84" s="38"/>
      <c r="E84" s="38"/>
      <c r="F84" s="38"/>
      <c r="G84" s="99"/>
      <c r="H84" s="38" t="s">
        <v>95</v>
      </c>
      <c r="I84" s="38" t="s">
        <v>95</v>
      </c>
      <c r="J84" s="38" t="str">
        <f>INDEX(ImpactTable,MATCH($I84,'Lists&amp;Matrices'!$L$4:$L$9,0),MATCH($H84,'Lists&amp;Matrices'!$M$3:$R$3,0))</f>
        <v>Unassessed</v>
      </c>
      <c r="K84" s="38" t="s">
        <v>95</v>
      </c>
      <c r="L84" s="38" t="str">
        <f>INDEX(vulnerabilitytable,MATCH($J84,'Lists&amp;Matrices'!$S$5:$S$9,0),MATCH($K84,'Lists&amp;Matrices'!$T$4:$W$4,0))</f>
        <v>Unassessed</v>
      </c>
      <c r="M84" s="38"/>
      <c r="N84" s="140"/>
      <c r="O84" s="38"/>
      <c r="P84" s="99"/>
      <c r="Q84" s="99"/>
      <c r="R84" s="99"/>
      <c r="S84" s="71"/>
      <c r="T84" s="71"/>
    </row>
    <row r="85" spans="1:20" x14ac:dyDescent="0.25">
      <c r="A85">
        <f t="shared" si="1"/>
        <v>79</v>
      </c>
      <c r="B85" s="38"/>
      <c r="C85" s="38"/>
      <c r="D85" s="38"/>
      <c r="E85" s="38"/>
      <c r="F85" s="38"/>
      <c r="G85" s="99"/>
      <c r="H85" s="38" t="s">
        <v>95</v>
      </c>
      <c r="I85" s="38" t="s">
        <v>95</v>
      </c>
      <c r="J85" s="38" t="str">
        <f>INDEX(ImpactTable,MATCH($I85,'Lists&amp;Matrices'!$L$4:$L$9,0),MATCH($H85,'Lists&amp;Matrices'!$M$3:$R$3,0))</f>
        <v>Unassessed</v>
      </c>
      <c r="K85" s="38" t="s">
        <v>95</v>
      </c>
      <c r="L85" s="38" t="str">
        <f>INDEX(vulnerabilitytable,MATCH($J85,'Lists&amp;Matrices'!$S$5:$S$9,0),MATCH($K85,'Lists&amp;Matrices'!$T$4:$W$4,0))</f>
        <v>Unassessed</v>
      </c>
      <c r="M85" s="38"/>
      <c r="N85" s="140"/>
      <c r="O85" s="38"/>
      <c r="P85" s="99"/>
      <c r="Q85" s="99"/>
      <c r="R85" s="99"/>
      <c r="S85" s="71"/>
      <c r="T85" s="71"/>
    </row>
    <row r="86" spans="1:20" x14ac:dyDescent="0.25">
      <c r="A86">
        <f t="shared" si="1"/>
        <v>80</v>
      </c>
      <c r="B86" s="38"/>
      <c r="C86" s="38"/>
      <c r="D86" s="38"/>
      <c r="E86" s="38"/>
      <c r="F86" s="38"/>
      <c r="G86" s="99"/>
      <c r="H86" s="38" t="s">
        <v>95</v>
      </c>
      <c r="I86" s="38" t="s">
        <v>95</v>
      </c>
      <c r="J86" s="38" t="str">
        <f>INDEX(ImpactTable,MATCH($I86,'Lists&amp;Matrices'!$L$4:$L$9,0),MATCH($H86,'Lists&amp;Matrices'!$M$3:$R$3,0))</f>
        <v>Unassessed</v>
      </c>
      <c r="K86" s="38" t="s">
        <v>95</v>
      </c>
      <c r="L86" s="38" t="str">
        <f>INDEX(vulnerabilitytable,MATCH($J86,'Lists&amp;Matrices'!$S$5:$S$9,0),MATCH($K86,'Lists&amp;Matrices'!$T$4:$W$4,0))</f>
        <v>Unassessed</v>
      </c>
      <c r="M86" s="38"/>
      <c r="N86" s="140"/>
      <c r="O86" s="38"/>
      <c r="P86" s="99"/>
      <c r="Q86" s="99"/>
      <c r="R86" s="99"/>
      <c r="S86" s="71"/>
      <c r="T86" s="71"/>
    </row>
    <row r="87" spans="1:20" x14ac:dyDescent="0.25">
      <c r="A87">
        <f t="shared" si="1"/>
        <v>81</v>
      </c>
      <c r="B87" s="38"/>
      <c r="C87" s="38"/>
      <c r="D87" s="38"/>
      <c r="E87" s="38"/>
      <c r="F87" s="38"/>
      <c r="G87" s="99"/>
      <c r="H87" s="38" t="s">
        <v>95</v>
      </c>
      <c r="I87" s="38" t="s">
        <v>95</v>
      </c>
      <c r="J87" s="38" t="str">
        <f>INDEX(ImpactTable,MATCH($I87,'Lists&amp;Matrices'!$L$4:$L$9,0),MATCH($H87,'Lists&amp;Matrices'!$M$3:$R$3,0))</f>
        <v>Unassessed</v>
      </c>
      <c r="K87" s="38" t="s">
        <v>95</v>
      </c>
      <c r="L87" s="38" t="str">
        <f>INDEX(vulnerabilitytable,MATCH($J87,'Lists&amp;Matrices'!$S$5:$S$9,0),MATCH($K87,'Lists&amp;Matrices'!$T$4:$W$4,0))</f>
        <v>Unassessed</v>
      </c>
      <c r="M87" s="38"/>
      <c r="N87" s="140"/>
      <c r="O87" s="38"/>
      <c r="P87" s="99"/>
      <c r="Q87" s="99"/>
      <c r="R87" s="99"/>
      <c r="S87" s="71"/>
      <c r="T87" s="71"/>
    </row>
    <row r="88" spans="1:20" x14ac:dyDescent="0.25">
      <c r="A88">
        <f t="shared" si="1"/>
        <v>82</v>
      </c>
      <c r="B88" s="38"/>
      <c r="C88" s="38"/>
      <c r="D88" s="38"/>
      <c r="E88" s="38"/>
      <c r="F88" s="38"/>
      <c r="G88" s="99"/>
      <c r="H88" s="38" t="s">
        <v>95</v>
      </c>
      <c r="I88" s="38" t="s">
        <v>95</v>
      </c>
      <c r="J88" s="38" t="str">
        <f>INDEX(ImpactTable,MATCH($I88,'Lists&amp;Matrices'!$L$4:$L$9,0),MATCH($H88,'Lists&amp;Matrices'!$M$3:$R$3,0))</f>
        <v>Unassessed</v>
      </c>
      <c r="K88" s="38" t="s">
        <v>95</v>
      </c>
      <c r="L88" s="38" t="str">
        <f>INDEX(vulnerabilitytable,MATCH($J88,'Lists&amp;Matrices'!$S$5:$S$9,0),MATCH($K88,'Lists&amp;Matrices'!$T$4:$W$4,0))</f>
        <v>Unassessed</v>
      </c>
      <c r="M88" s="38"/>
      <c r="N88" s="140"/>
      <c r="O88" s="38"/>
      <c r="P88" s="99"/>
      <c r="Q88" s="99"/>
      <c r="R88" s="99"/>
      <c r="S88" s="71"/>
      <c r="T88" s="71"/>
    </row>
    <row r="89" spans="1:20" x14ac:dyDescent="0.25">
      <c r="A89">
        <f t="shared" si="1"/>
        <v>83</v>
      </c>
      <c r="B89" s="38"/>
      <c r="C89" s="38"/>
      <c r="D89" s="38"/>
      <c r="E89" s="38"/>
      <c r="F89" s="38"/>
      <c r="G89" s="99"/>
      <c r="H89" s="38" t="s">
        <v>95</v>
      </c>
      <c r="I89" s="38" t="s">
        <v>95</v>
      </c>
      <c r="J89" s="38" t="str">
        <f>INDEX(ImpactTable,MATCH($I89,'Lists&amp;Matrices'!$L$4:$L$9,0),MATCH($H89,'Lists&amp;Matrices'!$M$3:$R$3,0))</f>
        <v>Unassessed</v>
      </c>
      <c r="K89" s="38" t="s">
        <v>95</v>
      </c>
      <c r="L89" s="38" t="str">
        <f>INDEX(vulnerabilitytable,MATCH($J89,'Lists&amp;Matrices'!$S$5:$S$9,0),MATCH($K89,'Lists&amp;Matrices'!$T$4:$W$4,0))</f>
        <v>Unassessed</v>
      </c>
      <c r="M89" s="38"/>
      <c r="N89" s="140"/>
      <c r="O89" s="38"/>
      <c r="P89" s="99"/>
      <c r="Q89" s="99"/>
      <c r="R89" s="99"/>
      <c r="S89" s="71"/>
      <c r="T89" s="71"/>
    </row>
    <row r="90" spans="1:20" x14ac:dyDescent="0.25">
      <c r="A90">
        <f t="shared" si="1"/>
        <v>84</v>
      </c>
      <c r="B90" s="38"/>
      <c r="C90" s="38"/>
      <c r="D90" s="38"/>
      <c r="E90" s="38"/>
      <c r="F90" s="38"/>
      <c r="G90" s="99"/>
      <c r="H90" s="38" t="s">
        <v>95</v>
      </c>
      <c r="I90" s="38" t="s">
        <v>95</v>
      </c>
      <c r="J90" s="38" t="str">
        <f>INDEX(ImpactTable,MATCH($I90,'Lists&amp;Matrices'!$L$4:$L$9,0),MATCH($H90,'Lists&amp;Matrices'!$M$3:$R$3,0))</f>
        <v>Unassessed</v>
      </c>
      <c r="K90" s="38" t="s">
        <v>95</v>
      </c>
      <c r="L90" s="38" t="str">
        <f>INDEX(vulnerabilitytable,MATCH($J90,'Lists&amp;Matrices'!$S$5:$S$9,0),MATCH($K90,'Lists&amp;Matrices'!$T$4:$W$4,0))</f>
        <v>Unassessed</v>
      </c>
      <c r="M90" s="38"/>
      <c r="N90" s="140"/>
      <c r="O90" s="38"/>
      <c r="P90" s="99"/>
      <c r="Q90" s="99"/>
      <c r="R90" s="99"/>
      <c r="S90" s="71"/>
      <c r="T90" s="71"/>
    </row>
    <row r="91" spans="1:20" x14ac:dyDescent="0.25">
      <c r="A91">
        <f t="shared" si="1"/>
        <v>85</v>
      </c>
      <c r="B91" s="38"/>
      <c r="C91" s="38"/>
      <c r="D91" s="38"/>
      <c r="E91" s="38"/>
      <c r="F91" s="38"/>
      <c r="G91" s="99"/>
      <c r="H91" s="38" t="s">
        <v>95</v>
      </c>
      <c r="I91" s="38" t="s">
        <v>95</v>
      </c>
      <c r="J91" s="38" t="str">
        <f>INDEX(ImpactTable,MATCH($I91,'Lists&amp;Matrices'!$L$4:$L$9,0),MATCH($H91,'Lists&amp;Matrices'!$M$3:$R$3,0))</f>
        <v>Unassessed</v>
      </c>
      <c r="K91" s="38" t="s">
        <v>95</v>
      </c>
      <c r="L91" s="38" t="str">
        <f>INDEX(vulnerabilitytable,MATCH($J91,'Lists&amp;Matrices'!$S$5:$S$9,0),MATCH($K91,'Lists&amp;Matrices'!$T$4:$W$4,0))</f>
        <v>Unassessed</v>
      </c>
      <c r="M91" s="38"/>
      <c r="N91" s="140"/>
      <c r="O91" s="38"/>
      <c r="P91" s="99"/>
      <c r="Q91" s="99"/>
      <c r="R91" s="99"/>
      <c r="S91" s="71"/>
      <c r="T91" s="71"/>
    </row>
    <row r="92" spans="1:20" x14ac:dyDescent="0.25">
      <c r="A92">
        <f t="shared" si="1"/>
        <v>86</v>
      </c>
      <c r="B92" s="38"/>
      <c r="C92" s="38"/>
      <c r="D92" s="38"/>
      <c r="E92" s="38"/>
      <c r="F92" s="38"/>
      <c r="G92" s="99"/>
      <c r="H92" s="38" t="s">
        <v>95</v>
      </c>
      <c r="I92" s="38" t="s">
        <v>95</v>
      </c>
      <c r="J92" s="38" t="str">
        <f>INDEX(ImpactTable,MATCH($I92,'Lists&amp;Matrices'!$L$4:$L$9,0),MATCH($H92,'Lists&amp;Matrices'!$M$3:$R$3,0))</f>
        <v>Unassessed</v>
      </c>
      <c r="K92" s="38" t="s">
        <v>95</v>
      </c>
      <c r="L92" s="38" t="str">
        <f>INDEX(vulnerabilitytable,MATCH($J92,'Lists&amp;Matrices'!$S$5:$S$9,0),MATCH($K92,'Lists&amp;Matrices'!$T$4:$W$4,0))</f>
        <v>Unassessed</v>
      </c>
      <c r="M92" s="38"/>
      <c r="N92" s="140"/>
      <c r="O92" s="38"/>
      <c r="P92" s="99"/>
      <c r="Q92" s="99"/>
      <c r="R92" s="99"/>
      <c r="S92" s="71"/>
      <c r="T92" s="71"/>
    </row>
    <row r="93" spans="1:20" x14ac:dyDescent="0.25">
      <c r="A93">
        <f t="shared" si="1"/>
        <v>87</v>
      </c>
      <c r="B93" s="38"/>
      <c r="C93" s="38"/>
      <c r="D93" s="38"/>
      <c r="E93" s="38"/>
      <c r="F93" s="38"/>
      <c r="G93" s="99"/>
      <c r="H93" s="38" t="s">
        <v>95</v>
      </c>
      <c r="I93" s="38" t="s">
        <v>95</v>
      </c>
      <c r="J93" s="38" t="str">
        <f>INDEX(ImpactTable,MATCH($I93,'Lists&amp;Matrices'!$L$4:$L$9,0),MATCH($H93,'Lists&amp;Matrices'!$M$3:$R$3,0))</f>
        <v>Unassessed</v>
      </c>
      <c r="K93" s="38" t="s">
        <v>95</v>
      </c>
      <c r="L93" s="38" t="str">
        <f>INDEX(vulnerabilitytable,MATCH($J93,'Lists&amp;Matrices'!$S$5:$S$9,0),MATCH($K93,'Lists&amp;Matrices'!$T$4:$W$4,0))</f>
        <v>Unassessed</v>
      </c>
      <c r="M93" s="38"/>
      <c r="N93" s="140"/>
      <c r="O93" s="38"/>
      <c r="P93" s="99"/>
      <c r="Q93" s="99"/>
      <c r="R93" s="99"/>
      <c r="S93" s="71"/>
      <c r="T93" s="71"/>
    </row>
    <row r="94" spans="1:20" x14ac:dyDescent="0.25">
      <c r="A94">
        <f t="shared" si="1"/>
        <v>88</v>
      </c>
      <c r="B94" s="38"/>
      <c r="C94" s="38"/>
      <c r="D94" s="38"/>
      <c r="E94" s="38"/>
      <c r="F94" s="38"/>
      <c r="G94" s="99"/>
      <c r="H94" s="38" t="s">
        <v>95</v>
      </c>
      <c r="I94" s="38" t="s">
        <v>95</v>
      </c>
      <c r="J94" s="38" t="str">
        <f>INDEX(ImpactTable,MATCH($I94,'Lists&amp;Matrices'!$L$4:$L$9,0),MATCH($H94,'Lists&amp;Matrices'!$M$3:$R$3,0))</f>
        <v>Unassessed</v>
      </c>
      <c r="K94" s="38" t="s">
        <v>95</v>
      </c>
      <c r="L94" s="38" t="str">
        <f>INDEX(vulnerabilitytable,MATCH($J94,'Lists&amp;Matrices'!$S$5:$S$9,0),MATCH($K94,'Lists&amp;Matrices'!$T$4:$W$4,0))</f>
        <v>Unassessed</v>
      </c>
      <c r="M94" s="38"/>
      <c r="N94" s="140"/>
      <c r="O94" s="38"/>
      <c r="P94" s="99"/>
      <c r="Q94" s="99"/>
      <c r="R94" s="99"/>
      <c r="S94" s="71"/>
      <c r="T94" s="71"/>
    </row>
    <row r="95" spans="1:20" x14ac:dyDescent="0.25">
      <c r="A95">
        <f t="shared" si="1"/>
        <v>89</v>
      </c>
      <c r="B95" s="38"/>
      <c r="C95" s="38"/>
      <c r="D95" s="38"/>
      <c r="E95" s="38"/>
      <c r="F95" s="38"/>
      <c r="G95" s="99"/>
      <c r="H95" s="38" t="s">
        <v>95</v>
      </c>
      <c r="I95" s="38" t="s">
        <v>95</v>
      </c>
      <c r="J95" s="38" t="str">
        <f>INDEX(ImpactTable,MATCH($I95,'Lists&amp;Matrices'!$L$4:$L$9,0),MATCH($H95,'Lists&amp;Matrices'!$M$3:$R$3,0))</f>
        <v>Unassessed</v>
      </c>
      <c r="K95" s="38" t="s">
        <v>95</v>
      </c>
      <c r="L95" s="38" t="str">
        <f>INDEX(vulnerabilitytable,MATCH($J95,'Lists&amp;Matrices'!$S$5:$S$9,0),MATCH($K95,'Lists&amp;Matrices'!$T$4:$W$4,0))</f>
        <v>Unassessed</v>
      </c>
      <c r="M95" s="38"/>
      <c r="N95" s="140"/>
      <c r="O95" s="38"/>
      <c r="P95" s="99"/>
      <c r="Q95" s="99"/>
      <c r="R95" s="99"/>
      <c r="S95" s="71"/>
      <c r="T95" s="71"/>
    </row>
    <row r="96" spans="1:20" x14ac:dyDescent="0.25">
      <c r="A96">
        <f t="shared" si="1"/>
        <v>90</v>
      </c>
      <c r="B96" s="38"/>
      <c r="C96" s="38"/>
      <c r="D96" s="38"/>
      <c r="E96" s="38"/>
      <c r="F96" s="38"/>
      <c r="G96" s="99"/>
      <c r="H96" s="38" t="s">
        <v>95</v>
      </c>
      <c r="I96" s="38" t="s">
        <v>95</v>
      </c>
      <c r="J96" s="38" t="str">
        <f>INDEX(ImpactTable,MATCH($I96,'Lists&amp;Matrices'!$L$4:$L$9,0),MATCH($H96,'Lists&amp;Matrices'!$M$3:$R$3,0))</f>
        <v>Unassessed</v>
      </c>
      <c r="K96" s="38" t="s">
        <v>95</v>
      </c>
      <c r="L96" s="38" t="str">
        <f>INDEX(vulnerabilitytable,MATCH($J96,'Lists&amp;Matrices'!$S$5:$S$9,0),MATCH($K96,'Lists&amp;Matrices'!$T$4:$W$4,0))</f>
        <v>Unassessed</v>
      </c>
      <c r="M96" s="38"/>
      <c r="N96" s="140"/>
      <c r="O96" s="38"/>
      <c r="P96" s="99"/>
      <c r="Q96" s="99"/>
      <c r="R96" s="99"/>
      <c r="S96" s="71"/>
      <c r="T96" s="71"/>
    </row>
    <row r="97" spans="1:20" x14ac:dyDescent="0.25">
      <c r="A97">
        <f t="shared" si="1"/>
        <v>91</v>
      </c>
      <c r="B97" s="38"/>
      <c r="C97" s="38"/>
      <c r="D97" s="38"/>
      <c r="E97" s="38"/>
      <c r="F97" s="38"/>
      <c r="G97" s="99"/>
      <c r="H97" s="38" t="s">
        <v>95</v>
      </c>
      <c r="I97" s="38" t="s">
        <v>95</v>
      </c>
      <c r="J97" s="38" t="str">
        <f>INDEX(ImpactTable,MATCH($I97,'Lists&amp;Matrices'!$L$4:$L$9,0),MATCH($H97,'Lists&amp;Matrices'!$M$3:$R$3,0))</f>
        <v>Unassessed</v>
      </c>
      <c r="K97" s="38" t="s">
        <v>95</v>
      </c>
      <c r="L97" s="38" t="str">
        <f>INDEX(vulnerabilitytable,MATCH($J97,'Lists&amp;Matrices'!$S$5:$S$9,0),MATCH($K97,'Lists&amp;Matrices'!$T$4:$W$4,0))</f>
        <v>Unassessed</v>
      </c>
      <c r="M97" s="38"/>
      <c r="N97" s="140"/>
      <c r="O97" s="38"/>
      <c r="P97" s="99"/>
      <c r="Q97" s="99"/>
      <c r="R97" s="99"/>
      <c r="S97" s="71"/>
      <c r="T97" s="71"/>
    </row>
    <row r="98" spans="1:20" x14ac:dyDescent="0.25">
      <c r="A98">
        <f t="shared" si="1"/>
        <v>92</v>
      </c>
      <c r="B98" s="38"/>
      <c r="C98" s="38"/>
      <c r="D98" s="38"/>
      <c r="E98" s="38"/>
      <c r="F98" s="38"/>
      <c r="G98" s="99"/>
      <c r="H98" s="38" t="s">
        <v>95</v>
      </c>
      <c r="I98" s="38" t="s">
        <v>95</v>
      </c>
      <c r="J98" s="38" t="str">
        <f>INDEX(ImpactTable,MATCH($I98,'Lists&amp;Matrices'!$L$4:$L$9,0),MATCH($H98,'Lists&amp;Matrices'!$M$3:$R$3,0))</f>
        <v>Unassessed</v>
      </c>
      <c r="K98" s="38" t="s">
        <v>95</v>
      </c>
      <c r="L98" s="38" t="str">
        <f>INDEX(vulnerabilitytable,MATCH($J98,'Lists&amp;Matrices'!$S$5:$S$9,0),MATCH($K98,'Lists&amp;Matrices'!$T$4:$W$4,0))</f>
        <v>Unassessed</v>
      </c>
      <c r="M98" s="38"/>
      <c r="N98" s="140"/>
      <c r="O98" s="38"/>
      <c r="P98" s="99"/>
      <c r="Q98" s="99"/>
      <c r="R98" s="99"/>
      <c r="S98" s="71"/>
      <c r="T98" s="71"/>
    </row>
    <row r="99" spans="1:20" x14ac:dyDescent="0.25">
      <c r="A99">
        <f t="shared" si="1"/>
        <v>93</v>
      </c>
      <c r="B99" s="38"/>
      <c r="C99" s="38"/>
      <c r="D99" s="38"/>
      <c r="E99" s="38"/>
      <c r="F99" s="38"/>
      <c r="G99" s="99"/>
      <c r="H99" s="38" t="s">
        <v>95</v>
      </c>
      <c r="I99" s="38" t="s">
        <v>95</v>
      </c>
      <c r="J99" s="38" t="str">
        <f>INDEX(ImpactTable,MATCH($I99,'Lists&amp;Matrices'!$L$4:$L$9,0),MATCH($H99,'Lists&amp;Matrices'!$M$3:$R$3,0))</f>
        <v>Unassessed</v>
      </c>
      <c r="K99" s="38" t="s">
        <v>95</v>
      </c>
      <c r="L99" s="38" t="str">
        <f>INDEX(vulnerabilitytable,MATCH($J99,'Lists&amp;Matrices'!$S$5:$S$9,0),MATCH($K99,'Lists&amp;Matrices'!$T$4:$W$4,0))</f>
        <v>Unassessed</v>
      </c>
      <c r="M99" s="38"/>
      <c r="N99" s="140"/>
      <c r="O99" s="38"/>
      <c r="P99" s="99"/>
      <c r="Q99" s="99"/>
      <c r="R99" s="99"/>
      <c r="S99" s="71"/>
      <c r="T99" s="71"/>
    </row>
    <row r="100" spans="1:20" x14ac:dyDescent="0.25">
      <c r="A100">
        <f t="shared" si="1"/>
        <v>94</v>
      </c>
      <c r="B100" s="38"/>
      <c r="C100" s="38"/>
      <c r="D100" s="38"/>
      <c r="E100" s="38"/>
      <c r="F100" s="38"/>
      <c r="G100" s="99"/>
      <c r="H100" s="38" t="s">
        <v>95</v>
      </c>
      <c r="I100" s="38" t="s">
        <v>95</v>
      </c>
      <c r="J100" s="38" t="str">
        <f>INDEX(ImpactTable,MATCH($I100,'Lists&amp;Matrices'!$L$4:$L$9,0),MATCH($H100,'Lists&amp;Matrices'!$M$3:$R$3,0))</f>
        <v>Unassessed</v>
      </c>
      <c r="K100" s="38" t="s">
        <v>95</v>
      </c>
      <c r="L100" s="38" t="str">
        <f>INDEX(vulnerabilitytable,MATCH($J100,'Lists&amp;Matrices'!$S$5:$S$9,0),MATCH($K100,'Lists&amp;Matrices'!$T$4:$W$4,0))</f>
        <v>Unassessed</v>
      </c>
      <c r="M100" s="38"/>
      <c r="N100" s="140"/>
      <c r="O100" s="38"/>
      <c r="P100" s="99"/>
      <c r="Q100" s="99"/>
      <c r="R100" s="99"/>
      <c r="S100" s="71"/>
      <c r="T100" s="71"/>
    </row>
    <row r="101" spans="1:20" x14ac:dyDescent="0.25">
      <c r="A101">
        <f t="shared" si="1"/>
        <v>95</v>
      </c>
      <c r="B101" s="38"/>
      <c r="C101" s="38"/>
      <c r="D101" s="38"/>
      <c r="E101" s="38"/>
      <c r="F101" s="38"/>
      <c r="G101" s="99"/>
      <c r="H101" s="38" t="s">
        <v>95</v>
      </c>
      <c r="I101" s="38" t="s">
        <v>95</v>
      </c>
      <c r="J101" s="38" t="str">
        <f>INDEX(ImpactTable,MATCH($I101,'Lists&amp;Matrices'!$L$4:$L$9,0),MATCH($H101,'Lists&amp;Matrices'!$M$3:$R$3,0))</f>
        <v>Unassessed</v>
      </c>
      <c r="K101" s="38" t="s">
        <v>95</v>
      </c>
      <c r="L101" s="38" t="str">
        <f>INDEX(vulnerabilitytable,MATCH($J101,'Lists&amp;Matrices'!$S$5:$S$9,0),MATCH($K101,'Lists&amp;Matrices'!$T$4:$W$4,0))</f>
        <v>Unassessed</v>
      </c>
      <c r="M101" s="38"/>
      <c r="N101" s="140"/>
      <c r="O101" s="38"/>
      <c r="P101" s="99"/>
      <c r="Q101" s="99"/>
      <c r="R101" s="99"/>
      <c r="S101" s="71"/>
      <c r="T101" s="71"/>
    </row>
    <row r="102" spans="1:20" x14ac:dyDescent="0.25">
      <c r="A102">
        <f t="shared" si="1"/>
        <v>96</v>
      </c>
      <c r="B102" s="38"/>
      <c r="C102" s="38"/>
      <c r="D102" s="38"/>
      <c r="E102" s="38"/>
      <c r="F102" s="38"/>
      <c r="G102" s="99"/>
      <c r="H102" s="38" t="s">
        <v>95</v>
      </c>
      <c r="I102" s="38" t="s">
        <v>95</v>
      </c>
      <c r="J102" s="38" t="str">
        <f>INDEX(ImpactTable,MATCH($I102,'Lists&amp;Matrices'!$L$4:$L$9,0),MATCH($H102,'Lists&amp;Matrices'!$M$3:$R$3,0))</f>
        <v>Unassessed</v>
      </c>
      <c r="K102" s="38" t="s">
        <v>95</v>
      </c>
      <c r="L102" s="38" t="str">
        <f>INDEX(vulnerabilitytable,MATCH($J102,'Lists&amp;Matrices'!$S$5:$S$9,0),MATCH($K102,'Lists&amp;Matrices'!$T$4:$W$4,0))</f>
        <v>Unassessed</v>
      </c>
      <c r="M102" s="38"/>
      <c r="N102" s="140"/>
      <c r="O102" s="38"/>
      <c r="P102" s="99"/>
      <c r="Q102" s="99"/>
      <c r="R102" s="99"/>
      <c r="S102" s="71"/>
      <c r="T102" s="71"/>
    </row>
    <row r="103" spans="1:20" x14ac:dyDescent="0.25">
      <c r="A103">
        <f t="shared" si="1"/>
        <v>97</v>
      </c>
      <c r="B103" s="38"/>
      <c r="C103" s="38"/>
      <c r="D103" s="38"/>
      <c r="E103" s="38"/>
      <c r="F103" s="38"/>
      <c r="G103" s="99"/>
      <c r="H103" s="38" t="s">
        <v>95</v>
      </c>
      <c r="I103" s="38" t="s">
        <v>95</v>
      </c>
      <c r="J103" s="38" t="str">
        <f>INDEX(ImpactTable,MATCH($I103,'Lists&amp;Matrices'!$L$4:$L$9,0),MATCH($H103,'Lists&amp;Matrices'!$M$3:$R$3,0))</f>
        <v>Unassessed</v>
      </c>
      <c r="K103" s="38" t="s">
        <v>95</v>
      </c>
      <c r="L103" s="38" t="str">
        <f>INDEX(vulnerabilitytable,MATCH($J103,'Lists&amp;Matrices'!$S$5:$S$9,0),MATCH($K103,'Lists&amp;Matrices'!$T$4:$W$4,0))</f>
        <v>Unassessed</v>
      </c>
      <c r="M103" s="38"/>
      <c r="N103" s="140"/>
      <c r="O103" s="38"/>
      <c r="P103" s="99"/>
      <c r="Q103" s="99"/>
      <c r="R103" s="99"/>
      <c r="S103" s="71"/>
      <c r="T103" s="71"/>
    </row>
    <row r="104" spans="1:20" x14ac:dyDescent="0.25">
      <c r="A104">
        <f t="shared" si="1"/>
        <v>98</v>
      </c>
      <c r="B104" s="38"/>
      <c r="C104" s="38"/>
      <c r="D104" s="38"/>
      <c r="E104" s="38"/>
      <c r="F104" s="38"/>
      <c r="G104" s="99"/>
      <c r="H104" s="38" t="s">
        <v>95</v>
      </c>
      <c r="I104" s="38" t="s">
        <v>95</v>
      </c>
      <c r="J104" s="38" t="str">
        <f>INDEX(ImpactTable,MATCH($I104,'Lists&amp;Matrices'!$L$4:$L$9,0),MATCH($H104,'Lists&amp;Matrices'!$M$3:$R$3,0))</f>
        <v>Unassessed</v>
      </c>
      <c r="K104" s="38" t="s">
        <v>95</v>
      </c>
      <c r="L104" s="38" t="str">
        <f>INDEX(vulnerabilitytable,MATCH($J104,'Lists&amp;Matrices'!$S$5:$S$9,0),MATCH($K104,'Lists&amp;Matrices'!$T$4:$W$4,0))</f>
        <v>Unassessed</v>
      </c>
      <c r="M104" s="38"/>
      <c r="N104" s="140"/>
      <c r="O104" s="38"/>
      <c r="P104" s="99"/>
      <c r="Q104" s="99"/>
      <c r="R104" s="99"/>
      <c r="S104" s="71"/>
      <c r="T104" s="71"/>
    </row>
    <row r="105" spans="1:20" x14ac:dyDescent="0.25">
      <c r="A105">
        <f t="shared" si="1"/>
        <v>99</v>
      </c>
      <c r="B105" s="38"/>
      <c r="C105" s="38"/>
      <c r="D105" s="38"/>
      <c r="E105" s="38"/>
      <c r="F105" s="38"/>
      <c r="G105" s="99"/>
      <c r="H105" s="38" t="s">
        <v>95</v>
      </c>
      <c r="I105" s="38" t="s">
        <v>95</v>
      </c>
      <c r="J105" s="38" t="str">
        <f>INDEX(ImpactTable,MATCH($I105,'Lists&amp;Matrices'!$L$4:$L$9,0),MATCH($H105,'Lists&amp;Matrices'!$M$3:$R$3,0))</f>
        <v>Unassessed</v>
      </c>
      <c r="K105" s="38" t="s">
        <v>95</v>
      </c>
      <c r="L105" s="38" t="str">
        <f>INDEX(vulnerabilitytable,MATCH($J105,'Lists&amp;Matrices'!$S$5:$S$9,0),MATCH($K105,'Lists&amp;Matrices'!$T$4:$W$4,0))</f>
        <v>Unassessed</v>
      </c>
      <c r="M105" s="38"/>
      <c r="N105" s="140"/>
      <c r="O105" s="38"/>
      <c r="P105" s="99"/>
      <c r="Q105" s="99"/>
      <c r="R105" s="99"/>
      <c r="S105" s="71"/>
      <c r="T105" s="71"/>
    </row>
  </sheetData>
  <mergeCells count="2">
    <mergeCell ref="D1:J1"/>
    <mergeCell ref="D3:J3"/>
  </mergeCells>
  <phoneticPr fontId="20" type="noConversion"/>
  <pageMargins left="0.7" right="0.7" top="0.75" bottom="0.75" header="0.3" footer="0.3"/>
  <pageSetup orientation="portrait" r:id="rId1"/>
  <drawing r:id="rId2"/>
  <legacyDrawing r:id="rId3"/>
  <tableParts count="1">
    <tablePart r:id="rId4"/>
  </tableParts>
  <extLst>
    <ext xmlns:x14="http://schemas.microsoft.com/office/spreadsheetml/2009/9/main" uri="{78C0D931-6437-407d-A8EE-F0AAD7539E65}">
      <x14:conditionalFormattings>
        <x14:conditionalFormatting xmlns:xm="http://schemas.microsoft.com/office/excel/2006/main">
          <x14:cfRule type="containsText" priority="16" operator="containsText" id="{65BA5690-8423-464C-8C69-FBA1222B77B4}">
            <xm:f>NOT(ISERROR(SEARCH('Lists&amp;Matrices'!$M$6,J7)))</xm:f>
            <xm:f>'Lists&amp;Matrices'!$M$6</xm:f>
            <x14:dxf>
              <font>
                <b/>
                <i val="0"/>
                <color auto="1"/>
              </font>
              <fill>
                <patternFill>
                  <bgColor rgb="FF92D050"/>
                </patternFill>
              </fill>
            </x14:dxf>
          </x14:cfRule>
          <x14:cfRule type="containsText" priority="17" operator="containsText" id="{0BE13746-1660-4455-87C1-6C384396CB57}">
            <xm:f>NOT(ISERROR(SEARCH('Lists&amp;Matrices'!$O$6,J7)))</xm:f>
            <xm:f>'Lists&amp;Matrices'!$O$6</xm:f>
            <x14:dxf>
              <font>
                <b/>
                <i val="0"/>
                <color theme="1"/>
              </font>
              <fill>
                <patternFill>
                  <bgColor rgb="FFFFFF00"/>
                </patternFill>
              </fill>
            </x14:dxf>
          </x14:cfRule>
          <x14:cfRule type="containsText" priority="18" operator="containsText" id="{B5A9CDBE-E5F6-4ACF-8F09-8E9054101A83}">
            <xm:f>NOT(ISERROR(SEARCH('Lists&amp;Matrices'!$P$7,J7)))</xm:f>
            <xm:f>'Lists&amp;Matrices'!$P$7</xm:f>
            <x14:dxf>
              <font>
                <b/>
                <i val="0"/>
                <color auto="1"/>
              </font>
              <fill>
                <patternFill>
                  <bgColor rgb="FFFFC000"/>
                </patternFill>
              </fill>
            </x14:dxf>
          </x14:cfRule>
          <x14:cfRule type="containsText" priority="19" operator="containsText" id="{D925870D-B2C4-46DC-8591-06962A1CBF34}">
            <xm:f>NOT(ISERROR(SEARCH('Lists&amp;Matrices'!$Q$8,J7)))</xm:f>
            <xm:f>'Lists&amp;Matrices'!$Q$8</xm:f>
            <x14:dxf>
              <font>
                <b/>
                <i val="0"/>
                <color theme="0"/>
              </font>
              <fill>
                <patternFill>
                  <bgColor rgb="FFFF0000"/>
                </patternFill>
              </fill>
              <border>
                <vertical/>
                <horizontal/>
              </border>
            </x14:dxf>
          </x14:cfRule>
          <xm:sqref>J7:J105</xm:sqref>
        </x14:conditionalFormatting>
        <x14:conditionalFormatting xmlns:xm="http://schemas.microsoft.com/office/excel/2006/main">
          <x14:cfRule type="containsText" priority="13" operator="containsText" id="{A4A6FA9F-EBFE-4605-9C4B-7EECFCC02707}">
            <xm:f>NOT(ISERROR(SEARCH('Lists&amp;Matrices'!$T$7,L7)))</xm:f>
            <xm:f>'Lists&amp;Matrices'!$T$7</xm:f>
            <x14:dxf>
              <font>
                <b/>
                <i val="0"/>
                <color theme="0"/>
              </font>
              <fill>
                <patternFill>
                  <bgColor rgb="FFFF0000"/>
                </patternFill>
              </fill>
            </x14:dxf>
          </x14:cfRule>
          <x14:cfRule type="containsText" priority="14" operator="containsText" id="{589B0518-FE62-4DA4-890D-E30BBE644C97}">
            <xm:f>NOT(ISERROR(SEARCH('Lists&amp;Matrices'!$T$6,L7)))</xm:f>
            <xm:f>'Lists&amp;Matrices'!$T$6</xm:f>
            <x14:dxf>
              <font>
                <b/>
                <i val="0"/>
                <color theme="1"/>
              </font>
              <fill>
                <patternFill>
                  <bgColor theme="7" tint="0.39994506668294322"/>
                </patternFill>
              </fill>
            </x14:dxf>
          </x14:cfRule>
          <x14:cfRule type="containsText" priority="15" operator="containsText" id="{308EBFBE-BDD7-4F46-9EEA-831FA738EB2A}">
            <xm:f>NOT(ISERROR(SEARCH('Lists&amp;Matrices'!$T$5,L7)))</xm:f>
            <xm:f>'Lists&amp;Matrices'!$T$5</xm:f>
            <x14:dxf>
              <font>
                <b/>
                <i val="0"/>
                <color theme="1"/>
              </font>
              <fill>
                <patternFill>
                  <bgColor rgb="FF92D050"/>
                </patternFill>
              </fill>
            </x14:dxf>
          </x14:cfRule>
          <xm:sqref>L7:R105</xm:sqref>
        </x14:conditionalFormatting>
        <x14:conditionalFormatting xmlns:xm="http://schemas.microsoft.com/office/excel/2006/main">
          <x14:cfRule type="containsText" priority="9" operator="containsText" id="{16670DB2-FF25-41F0-A31A-E8FB62860FCA}">
            <xm:f>NOT(ISERROR(SEARCH('Lists&amp;Matrices'!$H$26,T7)))</xm:f>
            <xm:f>'Lists&amp;Matrices'!$H$26</xm:f>
            <x14:dxf>
              <font>
                <b/>
                <i val="0"/>
                <color theme="1"/>
              </font>
              <fill>
                <patternFill>
                  <bgColor rgb="FF92D050"/>
                </patternFill>
              </fill>
            </x14:dxf>
          </x14:cfRule>
          <x14:cfRule type="containsText" priority="10" operator="containsText" id="{29C39DCD-DBB7-42B4-943A-F92E8C1A74F1}">
            <xm:f>NOT(ISERROR(SEARCH('Lists&amp;Matrices'!$H$25,T7)))</xm:f>
            <xm:f>'Lists&amp;Matrices'!$H$25</xm:f>
            <x14:dxf>
              <font>
                <b/>
                <i val="0"/>
                <color theme="1"/>
              </font>
              <fill>
                <patternFill>
                  <bgColor theme="7" tint="0.79998168889431442"/>
                </patternFill>
              </fill>
            </x14:dxf>
          </x14:cfRule>
          <x14:cfRule type="containsText" priority="11" operator="containsText" id="{CF3D8237-015E-4182-890A-5FA71D35C97D}">
            <xm:f>NOT(ISERROR(SEARCH('Lists&amp;Matrices'!$H$24,T7)))</xm:f>
            <xm:f>'Lists&amp;Matrices'!$H$24</xm:f>
            <x14:dxf>
              <font>
                <b/>
                <i val="0"/>
                <color theme="1"/>
              </font>
              <fill>
                <patternFill>
                  <bgColor rgb="FFFFC000"/>
                </patternFill>
              </fill>
            </x14:dxf>
          </x14:cfRule>
          <x14:cfRule type="containsText" priority="12" operator="containsText" id="{247B704E-EB4F-4B9F-B2F5-C4A308BFB0ED}">
            <xm:f>NOT(ISERROR(SEARCH('Lists&amp;Matrices'!$H$23,T7)))</xm:f>
            <xm:f>'Lists&amp;Matrices'!$H$23</xm:f>
            <x14:dxf>
              <font>
                <b/>
                <i val="0"/>
                <color theme="0"/>
              </font>
              <fill>
                <patternFill>
                  <bgColor rgb="FFFF0000"/>
                </patternFill>
              </fill>
            </x14:dxf>
          </x14:cfRule>
          <xm:sqref>T7:T105</xm:sqref>
        </x14:conditionalFormatting>
        <x14:conditionalFormatting xmlns:xm="http://schemas.microsoft.com/office/excel/2006/main">
          <x14:cfRule type="containsText" priority="7" operator="containsText" id="{F3D104E6-1B04-45FF-A7F8-C929860A8CAA}">
            <xm:f>NOT(ISERROR(SEARCH('Lists&amp;Matrices'!$B$34,F7)))</xm:f>
            <xm:f>'Lists&amp;Matrices'!$B$34</xm:f>
            <x14:dxf>
              <font>
                <b/>
                <i val="0"/>
                <color rgb="FFFF0000"/>
              </font>
            </x14:dxf>
          </x14:cfRule>
          <x14:cfRule type="containsText" priority="8" operator="containsText" id="{4E88333E-8BEF-497F-A448-76468B4D78C8}">
            <xm:f>NOT(ISERROR(SEARCH('Lists&amp;Matrices'!$B$33,F7)))</xm:f>
            <xm:f>'Lists&amp;Matrices'!$B$33</xm:f>
            <x14:dxf>
              <font>
                <b/>
                <i val="0"/>
                <color rgb="FF00B050"/>
              </font>
            </x14:dxf>
          </x14:cfRule>
          <xm:sqref>F7:F105</xm:sqref>
        </x14:conditionalFormatting>
        <x14:conditionalFormatting xmlns:xm="http://schemas.microsoft.com/office/excel/2006/main">
          <x14:cfRule type="containsText" priority="1" operator="containsText" id="{CE6FE527-B6F8-455E-968E-2D5EECE86D3C}">
            <xm:f>NOT(ISERROR(SEARCH('Lists&amp;Matrices'!$H$26,S7)))</xm:f>
            <xm:f>'Lists&amp;Matrices'!$H$26</xm:f>
            <x14:dxf>
              <font>
                <b/>
                <i val="0"/>
                <color theme="1"/>
              </font>
              <fill>
                <patternFill>
                  <bgColor rgb="FF92D050"/>
                </patternFill>
              </fill>
            </x14:dxf>
          </x14:cfRule>
          <x14:cfRule type="containsText" priority="2" operator="containsText" id="{71D01E05-2D99-445F-94A8-7D834B427EC1}">
            <xm:f>NOT(ISERROR(SEARCH('Lists&amp;Matrices'!$H$25,S7)))</xm:f>
            <xm:f>'Lists&amp;Matrices'!$H$25</xm:f>
            <x14:dxf>
              <font>
                <b/>
                <i val="0"/>
                <color theme="1"/>
              </font>
              <fill>
                <patternFill>
                  <bgColor theme="7" tint="0.79998168889431442"/>
                </patternFill>
              </fill>
            </x14:dxf>
          </x14:cfRule>
          <x14:cfRule type="containsText" priority="3" operator="containsText" id="{3CF6EBBE-C7B7-4B84-8A1C-24C80F1A0D37}">
            <xm:f>NOT(ISERROR(SEARCH('Lists&amp;Matrices'!$H$24,S7)))</xm:f>
            <xm:f>'Lists&amp;Matrices'!$H$24</xm:f>
            <x14:dxf>
              <font>
                <b/>
                <i val="0"/>
                <color theme="1"/>
              </font>
              <fill>
                <patternFill>
                  <bgColor rgb="FFFFC000"/>
                </patternFill>
              </fill>
            </x14:dxf>
          </x14:cfRule>
          <x14:cfRule type="containsText" priority="4" operator="containsText" id="{8FD9BE65-34A4-402E-B663-9CD1D46B0077}">
            <xm:f>NOT(ISERROR(SEARCH('Lists&amp;Matrices'!$H$23,S7)))</xm:f>
            <xm:f>'Lists&amp;Matrices'!$H$23</xm:f>
            <x14:dxf>
              <font>
                <b/>
                <i val="0"/>
                <color theme="0"/>
              </font>
              <fill>
                <patternFill>
                  <bgColor rgb="FFFF0000"/>
                </patternFill>
              </fill>
            </x14:dxf>
          </x14:cfRule>
          <xm:sqref>S7:S105</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r:uid="{1AD623B2-0786-4D00-80F2-81347FF9995E}">
          <x14:formula1>
            <xm:f>'Lists&amp;Matrices'!$B$15:$B$20</xm:f>
          </x14:formula1>
          <xm:sqref>H7:H105</xm:sqref>
        </x14:dataValidation>
        <x14:dataValidation type="list" allowBlank="1" showInputMessage="1" showErrorMessage="1" xr:uid="{C9AE0D23-907B-4DD9-B121-C8CD358A3E04}">
          <x14:formula1>
            <xm:f>'Lists&amp;Matrices'!$T$4:$W$4</xm:f>
          </x14:formula1>
          <xm:sqref>K7:K105</xm:sqref>
        </x14:dataValidation>
        <x14:dataValidation type="list" allowBlank="1" showInputMessage="1" showErrorMessage="1" xr:uid="{9F164E64-AEBA-4A5F-9FCB-D08F3919C0BE}">
          <x14:formula1>
            <xm:f>'Lists&amp;Matrices'!$B$33:$B$34</xm:f>
          </x14:formula1>
          <xm:sqref>F7:F105</xm:sqref>
        </x14:dataValidation>
        <x14:dataValidation type="list" allowBlank="1" showInputMessage="1" showErrorMessage="1" xr:uid="{48D580D2-FD8C-435C-AF03-078219F6CCC3}">
          <x14:formula1>
            <xm:f>'Lists&amp;Matrices'!$D$3:$D$10</xm:f>
          </x14:formula1>
          <xm:sqref>M7:M105</xm:sqref>
        </x14:dataValidation>
        <x14:dataValidation type="list" allowBlank="1" showInputMessage="1" showErrorMessage="1" xr:uid="{ABB65DA2-E513-48D2-A9E8-A2817C7599DB}">
          <x14:formula1>
            <xm:f>'Lists&amp;Matrices'!$H$4:$H$9</xm:f>
          </x14:formula1>
          <xm:sqref>I7:I105</xm:sqref>
        </x14:dataValidation>
        <x14:dataValidation type="list" allowBlank="1" showInputMessage="1" showErrorMessage="1" xr:uid="{3739AB3E-A379-45F8-AD48-42A64F84A150}">
          <x14:formula1>
            <xm:f>'Lists&amp;Matrices'!$C$3:$C$6</xm:f>
          </x14:formula1>
          <xm:sqref>S7:S105</xm:sqref>
        </x14:dataValidation>
        <x14:dataValidation type="list" allowBlank="1" showInputMessage="1" showErrorMessage="1" xr:uid="{E498CC9B-3720-4276-A530-38583FED0FE0}">
          <x14:formula1>
            <xm:f>'Lists&amp;Matrices'!$B$3:$B$6</xm:f>
          </x14:formula1>
          <xm:sqref>T7:T105</xm:sqref>
        </x14:dataValidation>
        <x14:dataValidation type="list" allowBlank="1" showInputMessage="1" showErrorMessage="1" xr:uid="{B2EF9480-8A33-4F49-85AB-47DF5A6FDD5E}">
          <x14:formula1>
            <xm:f>'1. Identification'!$F$10:$F$39</xm:f>
          </x14:formula1>
          <xm:sqref>D7:D104</xm:sqref>
        </x14:dataValidation>
        <x14:dataValidation type="list" allowBlank="1" showInputMessage="1" showErrorMessage="1" xr:uid="{BE9514EC-A9EF-4A2A-9924-5736BAE6B9F8}">
          <x14:formula1>
            <xm:f>'Lists&amp;Matrices'!$E$23:$E$42</xm:f>
          </x14:formula1>
          <xm:sqref>O7:O105</xm:sqref>
        </x14:dataValidation>
        <x14:dataValidation type="list" allowBlank="1" showInputMessage="1" showErrorMessage="1" xr:uid="{E919C5E1-7691-461C-B8BC-0A70091DFD41}">
          <x14:formula1>
            <xm:f>'Lists&amp;Matrices'!$L$23:$L$24</xm:f>
          </x14:formula1>
          <xm:sqref>Q7:R105</xm:sqref>
        </x14:dataValidation>
        <x14:dataValidation type="list" allowBlank="1" showInputMessage="1" showErrorMessage="1" xr:uid="{979E6BE6-02DE-4AD4-A1F7-901219EA3549}">
          <x14:formula1>
            <xm:f>'1. Identification'!$B$10:$B$39</xm:f>
          </x14:formula1>
          <xm:sqref>B7:C105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15F1-850F-46CA-A63F-EE57B046D5F2}">
  <dimension ref="A1:CU65"/>
  <sheetViews>
    <sheetView workbookViewId="0">
      <selection activeCell="V17" sqref="V17"/>
    </sheetView>
  </sheetViews>
  <sheetFormatPr defaultRowHeight="15" x14ac:dyDescent="0.25"/>
  <cols>
    <col min="2" max="2" width="13.28515625" customWidth="1"/>
    <col min="3" max="3" width="11" customWidth="1"/>
    <col min="4" max="4" width="13.28515625" customWidth="1"/>
    <col min="5" max="5" width="11.7109375" customWidth="1"/>
    <col min="6" max="6" width="10.85546875" customWidth="1"/>
    <col min="7" max="7" width="11.5703125" customWidth="1"/>
    <col min="17" max="17" width="11.140625" customWidth="1"/>
    <col min="18" max="19" width="9.5703125" customWidth="1"/>
    <col min="20" max="20" width="18.42578125" bestFit="1" customWidth="1"/>
    <col min="21" max="21" width="15.28515625" bestFit="1" customWidth="1"/>
    <col min="22" max="22" width="9.28515625" bestFit="1" customWidth="1"/>
    <col min="23" max="23" width="10.7109375" customWidth="1"/>
    <col min="24" max="24" width="9.85546875" bestFit="1" customWidth="1"/>
  </cols>
  <sheetData>
    <row r="1" spans="1:99" ht="21" x14ac:dyDescent="0.35">
      <c r="A1" s="9"/>
      <c r="B1" s="118" t="s">
        <v>189</v>
      </c>
      <c r="C1" s="117" t="s">
        <v>188</v>
      </c>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row>
    <row r="2" spans="1:99" x14ac:dyDescent="0.25">
      <c r="A2" s="9"/>
      <c r="B2" s="9"/>
      <c r="C2" s="152" t="s">
        <v>225</v>
      </c>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row>
    <row r="3" spans="1:99" s="9" customFormat="1" x14ac:dyDescent="0.25"/>
    <row r="4" spans="1:99" s="9" customFormat="1" ht="24" customHeight="1" x14ac:dyDescent="0.25">
      <c r="C4" s="195" t="s">
        <v>157</v>
      </c>
      <c r="D4" s="180"/>
      <c r="E4" s="86" t="s">
        <v>118</v>
      </c>
      <c r="F4" s="85"/>
      <c r="G4" s="85"/>
      <c r="H4" s="85"/>
      <c r="P4" s="179" t="s">
        <v>204</v>
      </c>
      <c r="Q4" s="180"/>
      <c r="R4" s="180"/>
      <c r="S4" s="87"/>
      <c r="T4" s="181" t="s">
        <v>205</v>
      </c>
      <c r="U4" s="180"/>
      <c r="V4" s="180"/>
      <c r="W4" s="180"/>
      <c r="X4" s="180"/>
      <c r="Y4" s="182"/>
      <c r="Z4" s="182"/>
      <c r="AA4" s="182"/>
      <c r="AB4" s="182"/>
    </row>
    <row r="5" spans="1:99" s="9" customFormat="1" x14ac:dyDescent="0.25">
      <c r="C5" s="193"/>
      <c r="D5" s="194"/>
      <c r="E5" s="194"/>
      <c r="F5" s="194"/>
      <c r="G5" s="194"/>
    </row>
    <row r="6" spans="1:99" s="9" customFormat="1" ht="18" customHeight="1" x14ac:dyDescent="0.25">
      <c r="C6" s="168" t="s">
        <v>98</v>
      </c>
      <c r="D6" s="168"/>
      <c r="E6" s="168"/>
      <c r="F6" s="168"/>
      <c r="G6" s="168"/>
      <c r="P6" s="192" t="s">
        <v>47</v>
      </c>
      <c r="Q6" s="180"/>
      <c r="R6" s="180"/>
      <c r="S6" s="21"/>
      <c r="U6" s="188" t="s">
        <v>206</v>
      </c>
      <c r="V6" s="189"/>
      <c r="W6" s="189"/>
      <c r="X6" s="189"/>
      <c r="Y6" s="190"/>
      <c r="Z6" s="190"/>
      <c r="AA6" s="190"/>
      <c r="AB6" s="190"/>
    </row>
    <row r="7" spans="1:99" s="9" customFormat="1" ht="26.25" customHeight="1" x14ac:dyDescent="0.25">
      <c r="B7" s="47"/>
      <c r="C7" s="49" t="s">
        <v>22</v>
      </c>
      <c r="D7" s="49" t="s">
        <v>23</v>
      </c>
      <c r="E7" s="49" t="s">
        <v>26</v>
      </c>
      <c r="F7" s="49" t="s">
        <v>24</v>
      </c>
      <c r="G7" s="49" t="s">
        <v>25</v>
      </c>
      <c r="P7" s="98" t="s">
        <v>42</v>
      </c>
      <c r="Q7" s="98" t="s">
        <v>44</v>
      </c>
      <c r="R7" s="98" t="s">
        <v>45</v>
      </c>
      <c r="S7" s="98"/>
      <c r="T7" s="121" t="s">
        <v>187</v>
      </c>
      <c r="U7" s="185" t="s">
        <v>84</v>
      </c>
      <c r="V7" s="186"/>
      <c r="W7" s="187" t="s">
        <v>102</v>
      </c>
      <c r="X7" s="186"/>
      <c r="Y7" s="185" t="s">
        <v>81</v>
      </c>
      <c r="Z7" s="186"/>
      <c r="AA7" s="187" t="s">
        <v>83</v>
      </c>
      <c r="AB7" s="186"/>
    </row>
    <row r="8" spans="1:99" s="9" customFormat="1" x14ac:dyDescent="0.25">
      <c r="B8" s="47"/>
      <c r="C8" s="49"/>
      <c r="D8" s="49"/>
      <c r="E8" s="49"/>
      <c r="F8" s="49"/>
      <c r="G8" s="49"/>
      <c r="N8" s="191" t="s">
        <v>99</v>
      </c>
      <c r="O8" s="49" t="s">
        <v>42</v>
      </c>
      <c r="P8" s="97" cm="1">
        <f t="array" ref="P8">SUM(IF(Assessed_Impact_Column="Low risk",IF(Management_capacity=P$7, 1,0)))</f>
        <v>0</v>
      </c>
      <c r="Q8" s="97" cm="1">
        <f t="array" ref="Q8">SUM(IF(Assessed_Impact_Column="Low risk",IF(Management_capacity=Q$7, 1,0)))</f>
        <v>0</v>
      </c>
      <c r="R8" s="97" cm="1">
        <f t="array" ref="R8">SUM(IF(Assessed_Impact_Column="Low risk",IF(Management_capacity=R$7, 1,0)))</f>
        <v>0</v>
      </c>
      <c r="S8" s="136"/>
      <c r="T8" s="36" t="s">
        <v>183</v>
      </c>
      <c r="U8" s="137" cm="1">
        <f t="array" ref="U8">SUM(IF(priority=1, IF(Action_status=U$7,1,0)))</f>
        <v>0</v>
      </c>
      <c r="V8" s="138" cm="1">
        <f t="array" ref="V8">SUM(IF(priority=1, IF(Action_status=U$7,Estimated_action_cost_year,0)))</f>
        <v>0</v>
      </c>
      <c r="W8" s="137" cm="1">
        <f t="array" ref="W8">SUM(IF(priority=1, IF(Action_status=W$7,1,0)))</f>
        <v>0</v>
      </c>
      <c r="X8" s="138" cm="1">
        <f t="array" ref="X8">SUM(IF(priority=1, IF(Action_status=W$7,Estimated_action_cost_year,0)))</f>
        <v>0</v>
      </c>
      <c r="Y8" s="137" cm="1">
        <f t="array" ref="Y8">SUM(IF(priority=1, IF(Action_status=Y$7,1,0)))</f>
        <v>0</v>
      </c>
      <c r="Z8" s="138" cm="1">
        <f t="array" ref="Z8">SUM(IF(priority=1, IF(Action_status=Y$7,Estimated_action_cost_year,0)))</f>
        <v>0</v>
      </c>
      <c r="AA8" s="137" cm="1">
        <f t="array" ref="AA8">SUM(IF(priority=1, IF(Action_status=AA$7,1,0)))</f>
        <v>0</v>
      </c>
      <c r="AB8" s="138" cm="1">
        <f t="array" ref="AB8">SUM(IF(priority=1, IF(Action_status=AA$7,Estimated_action_cost_year,0)))</f>
        <v>0</v>
      </c>
    </row>
    <row r="9" spans="1:99" ht="15" customHeight="1" x14ac:dyDescent="0.25">
      <c r="A9" s="166" t="s">
        <v>10</v>
      </c>
      <c r="B9" s="49" t="s">
        <v>5</v>
      </c>
      <c r="C9" s="171" cm="1">
        <f t="array" ref="C9">SUM(IF(Consequence_column=C$7,IF(Likelihood_Column=$B9,1,0)))</f>
        <v>0</v>
      </c>
      <c r="D9" s="171" cm="1">
        <f t="array" ref="D9">SUM(IF(Consequence_column=D$7,IF(Likelihood_Column=$B9,1,"")))</f>
        <v>0</v>
      </c>
      <c r="E9" s="171" cm="1">
        <f t="array" ref="E9">SUM(IF(Consequence_column=E$7,IF(Likelihood_Column=$B9,1,"")))</f>
        <v>0</v>
      </c>
      <c r="F9" s="171" cm="1">
        <f t="array" ref="F9">SUM(IF(Consequence_column=F$7,IF(Likelihood_Column=$B9,1,"")))</f>
        <v>0</v>
      </c>
      <c r="G9" s="171" cm="1">
        <f t="array" ref="G9">SUM(IF(Consequence_column=G$7,IF(Likelihood_Column=$B9,1,"")))</f>
        <v>0</v>
      </c>
      <c r="H9" s="9"/>
      <c r="I9" s="48" t="s">
        <v>122</v>
      </c>
      <c r="J9" s="64">
        <f>SUM($F$17,$G$17,$G$15)</f>
        <v>0</v>
      </c>
      <c r="K9" s="65" t="e">
        <f>J9/SUM($C$9:$G$18)</f>
        <v>#DIV/0!</v>
      </c>
      <c r="L9" s="66" cm="1">
        <f t="array" ref="L9">SUM(IF(Assessed_Impact_Column=I9,Estimated_Financial_Impact,0))</f>
        <v>0</v>
      </c>
      <c r="M9" s="9"/>
      <c r="N9" s="182"/>
      <c r="O9" s="49" t="s">
        <v>44</v>
      </c>
      <c r="P9" s="52" cm="1">
        <f t="array" ref="P9">SUM(IF(Assessed_Impact_Column="medium risk",IF(Management_capacity=P$7, 1,0)))</f>
        <v>0</v>
      </c>
      <c r="Q9" s="52" cm="1">
        <f t="array" ref="Q9">SUM(IF(Assessed_Impact_Column="medium risk",IF(Management_capacity=Q$7, 1,0)))</f>
        <v>0</v>
      </c>
      <c r="R9" s="97" cm="1">
        <f t="array" ref="R9">SUM(IF(Assessed_Impact_Column="Medium risk",IF(Management_capacity=R$7, 1,0)))</f>
        <v>0</v>
      </c>
      <c r="S9" s="136"/>
      <c r="T9" s="33" t="s">
        <v>184</v>
      </c>
      <c r="U9" s="137" cm="1">
        <f t="array" ref="U9">SUM(IF(priority=2, IF(Action_status=U$7,1,0)))</f>
        <v>0</v>
      </c>
      <c r="V9" s="138" cm="1">
        <f t="array" ref="V9">SUM(IF(priority=2, IF(Action_status=U$7,Estimated_action_cost_year,0)))</f>
        <v>0</v>
      </c>
      <c r="W9" s="137" cm="1">
        <f t="array" ref="W9">SUM(IF(priority=2, IF(Action_status=W$7,1,0)))</f>
        <v>0</v>
      </c>
      <c r="X9" s="138" cm="1">
        <f t="array" ref="X9">SUM(IF(priority=2, IF(Action_status=W$7,Estimated_action_cost_year,0)))</f>
        <v>0</v>
      </c>
      <c r="Y9" s="137" cm="1">
        <f t="array" ref="Y9">SUM(IF(priority=2, IF(Action_status=Y$7,1,0)))</f>
        <v>0</v>
      </c>
      <c r="Z9" s="138" cm="1">
        <f t="array" ref="Z9">SUM(IF(priority=2, IF(Action_status=Y$7,Estimated_action_cost_year,0)))</f>
        <v>0</v>
      </c>
      <c r="AA9" s="137" cm="1">
        <f t="array" ref="AA9">SUM(IF(priority=2, IF(Action_status=AA$7,1,0)))</f>
        <v>0</v>
      </c>
      <c r="AB9" s="138" cm="1">
        <f t="array" ref="AB9">SUM(IF(priority=2, IF(Action_status=AA$7,Estimated_action_cost_year,0)))</f>
        <v>0</v>
      </c>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row>
    <row r="10" spans="1:99" ht="15" customHeight="1" x14ac:dyDescent="0.25">
      <c r="A10" s="166"/>
      <c r="B10" s="49"/>
      <c r="C10" s="172"/>
      <c r="D10" s="172"/>
      <c r="E10" s="172"/>
      <c r="F10" s="172"/>
      <c r="G10" s="172"/>
      <c r="H10" s="9"/>
      <c r="I10" s="67" t="s">
        <v>121</v>
      </c>
      <c r="J10" s="64">
        <f>SUM($E$17,$E$15,$F$15,$F$13,$G$13)</f>
        <v>0</v>
      </c>
      <c r="K10" s="65" t="e">
        <f>J10/SUM($C$9:$G$18)</f>
        <v>#DIV/0!</v>
      </c>
      <c r="L10" s="66" cm="1">
        <f t="array" ref="L10">SUM(IF(Assessed_Impact_Column=I10,Estimated_Financial_Impact,0))</f>
        <v>0</v>
      </c>
      <c r="M10" s="9"/>
      <c r="N10" s="182"/>
      <c r="O10" s="49" t="s">
        <v>45</v>
      </c>
      <c r="P10" s="53" cm="1">
        <f t="array" ref="P10">SUM(IF(Assessed_Impact_Column="High risk",IF(Management_capacity=P$7, 1,0)))</f>
        <v>0</v>
      </c>
      <c r="Q10" s="52" cm="1">
        <f t="array" ref="Q10">SUM(IF(Assessed_Impact_Column="high risk",IF(Management_capacity=Q$7, 1,0)))</f>
        <v>0</v>
      </c>
      <c r="R10" s="52" cm="1">
        <f t="array" ref="R10">SUM(IF(Assessed_Impact_Column="high risk",IF(Management_capacity=R$7, 1,0)))</f>
        <v>0</v>
      </c>
      <c r="S10" s="136"/>
      <c r="T10" s="33" t="s">
        <v>185</v>
      </c>
      <c r="U10" s="137" cm="1">
        <f t="array" ref="U10">SUM(IF(priority=3, IF(Action_status=U$7,1,0)))</f>
        <v>0</v>
      </c>
      <c r="V10" s="138" cm="1">
        <f t="array" ref="V10">SUM(IF(priority=3, IF(Action_status=U$7,Estimated_action_cost_year,0)))</f>
        <v>0</v>
      </c>
      <c r="W10" s="137" cm="1">
        <f t="array" ref="W10">SUM(IF(priority=3, IF(Action_status=W$7,1,0)))</f>
        <v>0</v>
      </c>
      <c r="X10" s="138" cm="1">
        <f t="array" ref="X10">SUM(IF(priority=3, IF(Action_status=W$7,Estimated_action_cost_year,0)))</f>
        <v>0</v>
      </c>
      <c r="Y10" s="137" cm="1">
        <f t="array" ref="Y10">SUM(IF(priority=3, IF(Action_status=Y$7,1,0)))</f>
        <v>0</v>
      </c>
      <c r="Z10" s="138" cm="1">
        <f t="array" ref="Z10">SUM(IF(priority=3, IF(Action_status=Y$7,Estimated_action_cost_year,0)))</f>
        <v>0</v>
      </c>
      <c r="AA10" s="137" cm="1">
        <f t="array" ref="AA10">SUM(IF(priority=3, IF(Action_status=AA$7,1,0)))</f>
        <v>0</v>
      </c>
      <c r="AB10" s="138" cm="1">
        <f t="array" ref="AB10">SUM(IF(priority=3, IF(Action_status=AA$7,Estimated_action_cost_year,0)))</f>
        <v>0</v>
      </c>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row>
    <row r="11" spans="1:99" ht="15" customHeight="1" x14ac:dyDescent="0.25">
      <c r="A11" s="167"/>
      <c r="B11" s="49" t="s">
        <v>4</v>
      </c>
      <c r="C11" s="171" cm="1">
        <f t="array" ref="C11">SUM(IF(Consequence_column=C$7,IF(Likelihood_Column=$B11,1,0)))</f>
        <v>0</v>
      </c>
      <c r="D11" s="196" cm="1">
        <f t="array" ref="D11">SUM(IF(Consequence_column=D$7,IF(Likelihood_Column=$B11,1,"")))</f>
        <v>0</v>
      </c>
      <c r="E11" s="169" cm="1">
        <f t="array" ref="E11">SUM(IF(Consequence_column=E$7,IF(Likelihood_Column=$B11,1,"")))</f>
        <v>0</v>
      </c>
      <c r="F11" s="169" cm="1">
        <f t="array" ref="F11">SUM(IF(Consequence_column=F$7,IF(Likelihood_Column=$B11,1,"")))</f>
        <v>0</v>
      </c>
      <c r="G11" s="169" cm="1">
        <f t="array" ref="G11">SUM(IF(Consequence_column=G$7,IF(Likelihood_Column=$B11,1,"")))</f>
        <v>0</v>
      </c>
      <c r="H11" s="50"/>
      <c r="I11" s="67" t="s">
        <v>120</v>
      </c>
      <c r="J11" s="64">
        <f>SUM($D$17,$D$15,$D$13,$E$13,$E$11,$F$11,$G$11)</f>
        <v>0</v>
      </c>
      <c r="K11" s="65" t="e">
        <f>J11/SUM($C$9:$G$18)</f>
        <v>#DIV/0!</v>
      </c>
      <c r="L11" s="66" cm="1">
        <f t="array" ref="L11">SUM(IF(Assessed_Impact_Column=I11,Estimated_Financial_Impact,0))</f>
        <v>0</v>
      </c>
      <c r="M11" s="9"/>
      <c r="N11" s="182"/>
      <c r="O11" s="49" t="s">
        <v>43</v>
      </c>
      <c r="P11" s="53" cm="1">
        <f t="array" ref="P11">SUM(IF(Assessed_Impact_Column="extreme risk",IF(Management_capacity=P$7,1,0)))</f>
        <v>0</v>
      </c>
      <c r="Q11" s="53" cm="1">
        <f t="array" ref="Q11">SUM(IF(Assessed_Impact_Column="extreme risk",IF(Management_capacity=Q$7,1,0)))</f>
        <v>0</v>
      </c>
      <c r="R11" s="52" cm="1">
        <f t="array" ref="R11">SUM(IF(Assessed_Impact_Column="extreme risk",IF(Management_capacity=R$7, 1,0)))</f>
        <v>0</v>
      </c>
      <c r="S11" s="136"/>
      <c r="T11" s="33" t="s">
        <v>186</v>
      </c>
      <c r="U11" s="137" cm="1">
        <f t="array" ref="U11">SUM(IF(priority=4, IF(Action_status=U$7,1,0)))</f>
        <v>0</v>
      </c>
      <c r="V11" s="138" cm="1">
        <f t="array" ref="V11">SUM(IF(priority=4, IF(Action_status=U$7,Estimated_action_cost_year,0)))</f>
        <v>0</v>
      </c>
      <c r="W11" s="137" cm="1">
        <f t="array" ref="W11">SUM(IF(priority=4, IF(Action_status=W$7,1,0)))</f>
        <v>0</v>
      </c>
      <c r="X11" s="138" cm="1">
        <f t="array" ref="X11">SUM(IF(priority=4, IF(Action_status=W$7,Estimated_action_cost_year,0)))</f>
        <v>0</v>
      </c>
      <c r="Y11" s="137" cm="1">
        <f t="array" ref="Y11">SUM(IF(priority=4, IF(Action_status=Y$7,1,0)))</f>
        <v>0</v>
      </c>
      <c r="Z11" s="138" cm="1">
        <f t="array" ref="Z11">SUM(IF(priority=4, IF(Action_status=Y$7,Estimated_action_cost_year,0)))</f>
        <v>0</v>
      </c>
      <c r="AA11" s="137" cm="1">
        <f t="array" ref="AA11">SUM(IF(priority=4, IF(Action_status=AA$7,1,0)))</f>
        <v>0</v>
      </c>
      <c r="AB11" s="138" cm="1">
        <f t="array" ref="AB11">SUM(IF(priority=4, IF(Action_status=AA$7,Estimated_action_cost_year,0)))</f>
        <v>0</v>
      </c>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9"/>
      <c r="CL11" s="9"/>
      <c r="CM11" s="9"/>
      <c r="CN11" s="9"/>
      <c r="CO11" s="9"/>
      <c r="CP11" s="9"/>
      <c r="CQ11" s="9"/>
      <c r="CR11" s="9"/>
      <c r="CS11" s="9"/>
      <c r="CT11" s="9"/>
      <c r="CU11" s="9"/>
    </row>
    <row r="12" spans="1:99" ht="15" customHeight="1" x14ac:dyDescent="0.25">
      <c r="A12" s="167"/>
      <c r="B12" s="49"/>
      <c r="C12" s="172"/>
      <c r="D12" s="197"/>
      <c r="E12" s="170"/>
      <c r="F12" s="170"/>
      <c r="G12" s="170"/>
      <c r="H12" s="50"/>
      <c r="I12" s="67" t="s">
        <v>119</v>
      </c>
      <c r="J12" s="64">
        <f>SUM($G$9,$F$9,$E$9,$D$9,$D$11,$C$9,$C$11,$C$13,$C$15,$C$17)</f>
        <v>0</v>
      </c>
      <c r="K12" s="65" t="e">
        <f>J12/SUM($C$9:$G$18)</f>
        <v>#DIV/0!</v>
      </c>
      <c r="L12" s="66" cm="1">
        <f t="array" ref="L12">SUM(IF(Assessed_Impact_Column=I12,Estimated_Financial_Impact,0))</f>
        <v>0</v>
      </c>
      <c r="M12" s="9"/>
      <c r="N12" s="9"/>
      <c r="O12" s="9"/>
      <c r="P12" s="81"/>
      <c r="Q12" s="81"/>
      <c r="R12" s="81"/>
      <c r="S12" s="81"/>
      <c r="T12" s="82"/>
      <c r="U12" s="81"/>
      <c r="V12" s="9"/>
      <c r="W12" s="9"/>
      <c r="X12" s="9"/>
      <c r="Y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row>
    <row r="13" spans="1:99" ht="15" customHeight="1" x14ac:dyDescent="0.25">
      <c r="A13" s="167"/>
      <c r="B13" s="49" t="s">
        <v>3</v>
      </c>
      <c r="C13" s="171" cm="1">
        <f t="array" ref="C13">SUM(IF(Consequence_column=C$7,IF(Likelihood_Column=$B13,1,0)))</f>
        <v>0</v>
      </c>
      <c r="D13" s="169" cm="1">
        <f t="array" ref="D13">SUM(IF(Consequence_column=D$7,IF(Likelihood_Column=$B13,1,"")))</f>
        <v>0</v>
      </c>
      <c r="E13" s="169" cm="1">
        <f t="array" ref="E13">SUM(IF(Consequence_column=E$7,IF(Likelihood_Column=$B13,1,"")))</f>
        <v>0</v>
      </c>
      <c r="F13" s="173" cm="1">
        <f t="array" ref="F13">SUM(IF(Consequence_column=F$7,IF(Likelihood_Column=$B13,1,"")))</f>
        <v>0</v>
      </c>
      <c r="G13" s="173" cm="1">
        <f t="array" ref="G13">SUM(IF(Consequence_column=G$7,IF(Likelihood_Column=$B13,1,"")))</f>
        <v>0</v>
      </c>
      <c r="H13" s="50"/>
      <c r="I13" s="9"/>
      <c r="J13" s="9"/>
      <c r="K13" s="9"/>
      <c r="L13" s="9"/>
      <c r="M13" s="9"/>
      <c r="O13" s="77" t="s">
        <v>117</v>
      </c>
      <c r="P13" s="81"/>
      <c r="Q13" s="81"/>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9"/>
      <c r="CL13" s="9"/>
      <c r="CM13" s="9"/>
      <c r="CN13" s="9"/>
      <c r="CO13" s="9"/>
      <c r="CP13" s="9"/>
      <c r="CQ13" s="9"/>
      <c r="CR13" s="9"/>
      <c r="CS13" s="9"/>
      <c r="CT13" s="9"/>
      <c r="CU13" s="9"/>
    </row>
    <row r="14" spans="1:99" ht="15" customHeight="1" x14ac:dyDescent="0.25">
      <c r="A14" s="167"/>
      <c r="B14" s="49"/>
      <c r="C14" s="172"/>
      <c r="D14" s="170"/>
      <c r="E14" s="170"/>
      <c r="F14" s="174"/>
      <c r="G14" s="174"/>
      <c r="H14" s="50"/>
      <c r="I14" s="64" t="s">
        <v>126</v>
      </c>
      <c r="J14" s="9"/>
      <c r="K14" s="9"/>
      <c r="L14" s="65"/>
      <c r="M14" s="9"/>
      <c r="N14" s="9"/>
      <c r="O14" s="78" t="s">
        <v>114</v>
      </c>
      <c r="P14" s="83">
        <f>SUM(P10,P11,Q11)</f>
        <v>0</v>
      </c>
      <c r="Q14" s="84" t="e">
        <f>P14/SUM(P$8:R$11)</f>
        <v>#DIV/0!</v>
      </c>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c r="CK14" s="9"/>
      <c r="CL14" s="9"/>
      <c r="CM14" s="9"/>
      <c r="CN14" s="9"/>
      <c r="CO14" s="9"/>
      <c r="CP14" s="9"/>
      <c r="CQ14" s="9"/>
      <c r="CR14" s="9"/>
      <c r="CS14" s="9"/>
      <c r="CT14" s="9"/>
      <c r="CU14" s="9"/>
    </row>
    <row r="15" spans="1:99" ht="15" customHeight="1" x14ac:dyDescent="0.25">
      <c r="A15" s="167"/>
      <c r="B15" s="49" t="s">
        <v>2</v>
      </c>
      <c r="C15" s="171" cm="1">
        <f t="array" ref="C15">SUM(IF(Consequence_column=C$7,IF(Likelihood_Column=$B15,1,0)))</f>
        <v>0</v>
      </c>
      <c r="D15" s="169" cm="1">
        <f t="array" ref="D15">SUM(IF(Consequence_column=D$7,IF(Likelihood_Column=$B15,1,"")))</f>
        <v>0</v>
      </c>
      <c r="E15" s="173" cm="1">
        <f t="array" ref="E15">SUM(IF(Consequence_column=E$7,IF(Likelihood_Column=$B15,1,"")))</f>
        <v>0</v>
      </c>
      <c r="F15" s="173" cm="1">
        <f t="array" ref="F15">SUM(IF(Consequence_column=F$7,IF(Likelihood_Column=$B15,1,"")))</f>
        <v>0</v>
      </c>
      <c r="G15" s="198" cm="1">
        <f t="array" ref="G15">SUM(IF(Consequence_column=G$7,IF(Likelihood_Column=$B15,1,"")))</f>
        <v>0</v>
      </c>
      <c r="H15" s="50"/>
      <c r="I15" s="74" t="s">
        <v>112</v>
      </c>
      <c r="J15" s="64"/>
      <c r="K15" s="65"/>
      <c r="L15" s="9"/>
      <c r="M15" s="9"/>
      <c r="N15" s="9"/>
      <c r="O15" s="79" t="s">
        <v>116</v>
      </c>
      <c r="P15" s="83">
        <f>SUM(P9,Q9,Q10,R10,R11)</f>
        <v>0</v>
      </c>
      <c r="Q15" s="84" t="e">
        <f>P15/SUM(P$8:R$11)</f>
        <v>#DIV/0!</v>
      </c>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row>
    <row r="16" spans="1:99" ht="15" customHeight="1" x14ac:dyDescent="0.25">
      <c r="A16" s="167"/>
      <c r="B16" s="49"/>
      <c r="C16" s="172"/>
      <c r="D16" s="170"/>
      <c r="E16" s="174"/>
      <c r="F16" s="174"/>
      <c r="G16" s="199"/>
      <c r="H16" s="50"/>
      <c r="I16" s="72" t="s">
        <v>113</v>
      </c>
      <c r="J16" s="9"/>
      <c r="K16" s="9"/>
      <c r="L16" s="9"/>
      <c r="M16" s="9"/>
      <c r="O16" s="80" t="s">
        <v>112</v>
      </c>
      <c r="P16" s="83">
        <f>SUM(P8,Q8,R8,R9)</f>
        <v>0</v>
      </c>
      <c r="Q16" s="84" t="e">
        <f>P16/SUM(P$8:R$11)</f>
        <v>#DIV/0!</v>
      </c>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row>
    <row r="17" spans="1:99" ht="15" customHeight="1" x14ac:dyDescent="0.25">
      <c r="A17" s="167"/>
      <c r="B17" s="49" t="s">
        <v>1</v>
      </c>
      <c r="C17" s="171" cm="1">
        <f t="array" ref="C17">SUM(IF(Consequence_column=C$7,IF(Likelihood_Column=$B17,1,0)))</f>
        <v>0</v>
      </c>
      <c r="D17" s="177" cm="1">
        <f t="array" ref="D17">SUM(IF(Consequence_column=D$7,IF(Likelihood_Column=$B17,1,"")))</f>
        <v>0</v>
      </c>
      <c r="E17" s="175" cm="1">
        <f t="array" ref="E17">SUM(IF(Consequence_column=E$7,IF(Likelihood_Column=$B17,1,"")))</f>
        <v>0</v>
      </c>
      <c r="F17" s="200" cm="1">
        <f t="array" ref="F17">SUM(IF(Consequence_column=F$7,IF(Likelihood_Column=$B17,1,"")))</f>
        <v>0</v>
      </c>
      <c r="G17" s="198" cm="1">
        <f t="array" ref="G17">SUM(IF(Consequence_column=G$7,IF(Likelihood_Column=$B17,1,"")))</f>
        <v>0</v>
      </c>
      <c r="H17" s="50"/>
      <c r="I17" s="73" t="s">
        <v>114</v>
      </c>
      <c r="J17" s="9"/>
      <c r="K17" s="9"/>
      <c r="L17" s="9"/>
      <c r="M17" s="9"/>
      <c r="N17" s="9"/>
      <c r="O17" s="9"/>
      <c r="P17" s="81"/>
      <c r="Q17" s="81"/>
      <c r="R17" s="81"/>
      <c r="S17" s="81"/>
      <c r="T17" s="81"/>
      <c r="U17" s="81"/>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c r="CK17" s="9"/>
      <c r="CL17" s="9"/>
      <c r="CM17" s="9"/>
      <c r="CN17" s="9"/>
      <c r="CO17" s="9"/>
      <c r="CP17" s="9"/>
      <c r="CQ17" s="9"/>
      <c r="CR17" s="9"/>
      <c r="CS17" s="9"/>
      <c r="CT17" s="9"/>
      <c r="CU17" s="9"/>
    </row>
    <row r="18" spans="1:99" ht="15" customHeight="1" x14ac:dyDescent="0.25">
      <c r="A18" s="61"/>
      <c r="B18" s="49"/>
      <c r="C18" s="172"/>
      <c r="D18" s="178"/>
      <c r="E18" s="176"/>
      <c r="F18" s="201"/>
      <c r="G18" s="199"/>
      <c r="H18" s="50"/>
      <c r="I18" s="75" t="s">
        <v>115</v>
      </c>
      <c r="J18" s="9"/>
      <c r="K18" s="9"/>
      <c r="L18" s="9"/>
      <c r="M18" s="9"/>
      <c r="N18" s="9"/>
      <c r="O18" s="9"/>
      <c r="P18" s="183"/>
      <c r="Q18" s="184"/>
      <c r="R18" s="184"/>
      <c r="S18" s="184"/>
      <c r="T18" s="184"/>
      <c r="U18" s="81"/>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S18" s="9"/>
      <c r="CT18" s="9"/>
      <c r="CU18" s="9"/>
    </row>
    <row r="19" spans="1:99" x14ac:dyDescent="0.25">
      <c r="A19" s="9"/>
      <c r="B19" s="9"/>
      <c r="C19" s="51"/>
      <c r="D19" s="51"/>
      <c r="E19" s="51"/>
      <c r="F19" s="51"/>
      <c r="G19" s="69"/>
      <c r="H19" s="50"/>
      <c r="I19" s="9"/>
      <c r="J19" s="9"/>
      <c r="K19" s="9"/>
      <c r="L19" s="9"/>
      <c r="M19" s="9"/>
      <c r="N19" s="9"/>
      <c r="O19" s="9"/>
      <c r="P19" s="81"/>
      <c r="Q19" s="81"/>
      <c r="R19" s="81"/>
      <c r="S19" s="81"/>
      <c r="T19" s="81"/>
      <c r="U19" s="81"/>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c r="CK19" s="9"/>
      <c r="CL19" s="9"/>
      <c r="CM19" s="9"/>
      <c r="CN19" s="9"/>
      <c r="CO19" s="9"/>
      <c r="CP19" s="9"/>
      <c r="CQ19" s="9"/>
      <c r="CR19" s="9"/>
      <c r="CS19" s="9"/>
      <c r="CT19" s="9"/>
      <c r="CU19" s="9"/>
    </row>
    <row r="20" spans="1:99" s="9" customFormat="1" x14ac:dyDescent="0.25">
      <c r="P20" s="81"/>
      <c r="Q20" s="81"/>
      <c r="R20" s="81"/>
      <c r="S20" s="81"/>
      <c r="T20" s="81"/>
      <c r="U20" s="81"/>
    </row>
    <row r="21" spans="1:99" x14ac:dyDescent="0.25">
      <c r="A21" s="9"/>
      <c r="B21" s="9"/>
      <c r="C21" s="9"/>
      <c r="D21" s="9"/>
      <c r="E21" s="9"/>
      <c r="F21" s="9"/>
      <c r="G21" s="9"/>
      <c r="H21" s="9"/>
      <c r="I21" s="9"/>
      <c r="J21" s="9"/>
      <c r="K21" s="9"/>
      <c r="L21" s="9"/>
      <c r="M21" s="9"/>
      <c r="N21" s="9"/>
      <c r="O21" s="9"/>
      <c r="P21" s="81"/>
      <c r="Q21" s="81"/>
      <c r="R21" s="81"/>
      <c r="S21" s="81"/>
      <c r="T21" s="81"/>
      <c r="U21" s="81"/>
      <c r="V21" s="9"/>
      <c r="W21" s="9"/>
      <c r="X21" s="9"/>
      <c r="Y21" s="9"/>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c r="BF21" s="9"/>
      <c r="BG21" s="9"/>
      <c r="BH21" s="9"/>
      <c r="BI21" s="9"/>
      <c r="BJ21" s="9"/>
      <c r="BK21" s="9"/>
      <c r="BL21" s="9"/>
      <c r="BM21" s="9"/>
      <c r="BN21" s="9"/>
      <c r="BO21" s="9"/>
      <c r="BP21" s="9"/>
      <c r="BQ21" s="9"/>
      <c r="BR21" s="9"/>
      <c r="BS21" s="9"/>
      <c r="BT21" s="9"/>
      <c r="BU21" s="9"/>
      <c r="BV21" s="9"/>
      <c r="BW21" s="9"/>
      <c r="BX21" s="9"/>
      <c r="BY21" s="9"/>
      <c r="BZ21" s="9"/>
      <c r="CA21" s="9"/>
      <c r="CB21" s="9"/>
      <c r="CC21" s="9"/>
      <c r="CD21" s="9"/>
      <c r="CE21" s="9"/>
      <c r="CF21" s="9"/>
      <c r="CG21" s="9"/>
      <c r="CH21" s="9"/>
      <c r="CI21" s="9"/>
      <c r="CJ21" s="9"/>
      <c r="CK21" s="9"/>
      <c r="CL21" s="9"/>
      <c r="CM21" s="9"/>
      <c r="CN21" s="9"/>
      <c r="CO21" s="9"/>
      <c r="CP21" s="9"/>
      <c r="CQ21" s="9"/>
      <c r="CR21" s="9"/>
      <c r="CS21" s="9"/>
      <c r="CT21" s="9"/>
      <c r="CU21" s="9"/>
    </row>
    <row r="22" spans="1:99" x14ac:dyDescent="0.25">
      <c r="A22" s="9"/>
      <c r="B22" s="9"/>
      <c r="C22" s="9"/>
      <c r="D22" s="9"/>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c r="BF22" s="9"/>
      <c r="BG22" s="9"/>
      <c r="BH22" s="9"/>
      <c r="BI22" s="9"/>
      <c r="BJ22" s="9"/>
      <c r="BK22" s="9"/>
      <c r="BL22" s="9"/>
      <c r="BM22" s="9"/>
      <c r="BN22" s="9"/>
      <c r="BO22" s="9"/>
      <c r="BP22" s="9"/>
      <c r="BQ22" s="9"/>
      <c r="BR22" s="9"/>
      <c r="BS22" s="9"/>
      <c r="BT22" s="9"/>
      <c r="BU22" s="9"/>
      <c r="BV22" s="9"/>
      <c r="BW22" s="9"/>
      <c r="BX22" s="9"/>
      <c r="BY22" s="9"/>
      <c r="BZ22" s="9"/>
      <c r="CA22" s="9"/>
      <c r="CB22" s="9"/>
      <c r="CC22" s="9"/>
      <c r="CD22" s="9"/>
      <c r="CE22" s="9"/>
      <c r="CF22" s="9"/>
      <c r="CG22" s="9"/>
      <c r="CH22" s="9"/>
      <c r="CI22" s="9"/>
      <c r="CJ22" s="9"/>
      <c r="CK22" s="9"/>
      <c r="CL22" s="9"/>
      <c r="CM22" s="9"/>
      <c r="CN22" s="9"/>
      <c r="CO22" s="9"/>
      <c r="CP22" s="9"/>
      <c r="CQ22" s="9"/>
      <c r="CR22" s="9"/>
      <c r="CS22" s="9"/>
      <c r="CT22" s="9"/>
      <c r="CU22" s="9"/>
    </row>
    <row r="23" spans="1:99" s="9" customFormat="1" x14ac:dyDescent="0.25"/>
    <row r="24" spans="1:99" s="9" customFormat="1" x14ac:dyDescent="0.25">
      <c r="T24" s="70" t="s">
        <v>8</v>
      </c>
      <c r="U24" s="76" t="s">
        <v>224</v>
      </c>
    </row>
    <row r="25" spans="1:99" s="9" customFormat="1" x14ac:dyDescent="0.25"/>
    <row r="26" spans="1:99" s="9" customFormat="1" ht="39" x14ac:dyDescent="0.25">
      <c r="T26" s="100" t="s">
        <v>109</v>
      </c>
      <c r="U26" s="100" t="s">
        <v>111</v>
      </c>
      <c r="V26" s="39" t="s">
        <v>151</v>
      </c>
      <c r="W26"/>
    </row>
    <row r="27" spans="1:99" s="9" customFormat="1" x14ac:dyDescent="0.25">
      <c r="N27" s="9" t="s">
        <v>100</v>
      </c>
      <c r="T27" s="68" t="s">
        <v>224</v>
      </c>
      <c r="U27" s="233">
        <v>99</v>
      </c>
      <c r="V27" s="95"/>
      <c r="W27"/>
    </row>
    <row r="28" spans="1:99" s="9" customFormat="1" x14ac:dyDescent="0.25">
      <c r="T28" s="62" t="s">
        <v>96</v>
      </c>
      <c r="U28" s="234">
        <v>99</v>
      </c>
      <c r="V28" s="96"/>
      <c r="W28"/>
    </row>
    <row r="29" spans="1:99" s="9" customFormat="1" x14ac:dyDescent="0.25">
      <c r="T29" s="63" t="s">
        <v>96</v>
      </c>
      <c r="U29" s="234">
        <v>99</v>
      </c>
      <c r="V29" s="96"/>
      <c r="W29"/>
    </row>
    <row r="30" spans="1:99" s="9" customFormat="1" x14ac:dyDescent="0.25">
      <c r="T30" s="68" t="s">
        <v>110</v>
      </c>
      <c r="U30" s="233">
        <v>99</v>
      </c>
      <c r="V30" s="95"/>
      <c r="W30"/>
    </row>
    <row r="31" spans="1:99" s="9" customFormat="1" x14ac:dyDescent="0.25">
      <c r="T31"/>
      <c r="U31"/>
      <c r="V31"/>
      <c r="W31"/>
    </row>
    <row r="32" spans="1:99" s="9" customFormat="1" x14ac:dyDescent="0.25">
      <c r="T32"/>
      <c r="U32"/>
      <c r="V32"/>
      <c r="W32"/>
    </row>
    <row r="33" spans="20:23" s="9" customFormat="1" x14ac:dyDescent="0.25">
      <c r="T33"/>
      <c r="U33"/>
      <c r="V33"/>
      <c r="W33"/>
    </row>
    <row r="34" spans="20:23" s="9" customFormat="1" x14ac:dyDescent="0.25">
      <c r="T34"/>
      <c r="U34"/>
      <c r="V34"/>
      <c r="W34"/>
    </row>
    <row r="35" spans="20:23" s="9" customFormat="1" x14ac:dyDescent="0.25">
      <c r="T35"/>
      <c r="U35"/>
      <c r="V35"/>
      <c r="W35"/>
    </row>
    <row r="36" spans="20:23" s="9" customFormat="1" x14ac:dyDescent="0.25">
      <c r="T36"/>
      <c r="U36"/>
      <c r="V36"/>
      <c r="W36"/>
    </row>
    <row r="37" spans="20:23" s="9" customFormat="1" x14ac:dyDescent="0.25">
      <c r="T37"/>
      <c r="U37"/>
      <c r="V37"/>
      <c r="W37"/>
    </row>
    <row r="38" spans="20:23" s="9" customFormat="1" x14ac:dyDescent="0.25">
      <c r="T38"/>
      <c r="U38"/>
      <c r="V38"/>
      <c r="W38"/>
    </row>
    <row r="39" spans="20:23" s="9" customFormat="1" x14ac:dyDescent="0.25">
      <c r="T39"/>
      <c r="U39"/>
      <c r="V39"/>
      <c r="W39"/>
    </row>
    <row r="40" spans="20:23" s="9" customFormat="1" x14ac:dyDescent="0.25">
      <c r="T40"/>
      <c r="U40"/>
      <c r="V40"/>
      <c r="W40"/>
    </row>
    <row r="41" spans="20:23" s="9" customFormat="1" x14ac:dyDescent="0.25">
      <c r="T41"/>
      <c r="U41"/>
      <c r="V41"/>
      <c r="W41"/>
    </row>
    <row r="42" spans="20:23" s="9" customFormat="1" x14ac:dyDescent="0.25">
      <c r="T42"/>
      <c r="U42"/>
      <c r="V42"/>
      <c r="W42"/>
    </row>
    <row r="43" spans="20:23" s="9" customFormat="1" x14ac:dyDescent="0.25">
      <c r="T43"/>
      <c r="U43"/>
      <c r="V43"/>
      <c r="W43"/>
    </row>
    <row r="44" spans="20:23" s="9" customFormat="1" x14ac:dyDescent="0.25">
      <c r="T44"/>
      <c r="U44"/>
      <c r="V44"/>
      <c r="W44"/>
    </row>
    <row r="45" spans="20:23" s="9" customFormat="1" x14ac:dyDescent="0.25">
      <c r="T45"/>
      <c r="U45"/>
      <c r="V45"/>
      <c r="W45"/>
    </row>
    <row r="46" spans="20:23" s="9" customFormat="1" x14ac:dyDescent="0.25">
      <c r="T46"/>
      <c r="U46"/>
      <c r="V46"/>
      <c r="W46"/>
    </row>
    <row r="47" spans="20:23" s="9" customFormat="1" x14ac:dyDescent="0.25">
      <c r="T47"/>
      <c r="U47"/>
      <c r="V47"/>
      <c r="W47"/>
    </row>
    <row r="48" spans="20:23" s="9" customFormat="1" x14ac:dyDescent="0.25">
      <c r="T48"/>
      <c r="U48"/>
      <c r="V48"/>
      <c r="W48"/>
    </row>
    <row r="49" spans="20:23" s="9" customFormat="1" x14ac:dyDescent="0.25">
      <c r="T49"/>
      <c r="U49"/>
      <c r="V49"/>
      <c r="W49"/>
    </row>
    <row r="50" spans="20:23" s="9" customFormat="1" x14ac:dyDescent="0.25">
      <c r="T50"/>
      <c r="U50"/>
      <c r="V50"/>
      <c r="W50"/>
    </row>
    <row r="51" spans="20:23" s="9" customFormat="1" x14ac:dyDescent="0.25">
      <c r="T51"/>
      <c r="U51"/>
      <c r="V51"/>
      <c r="W51"/>
    </row>
    <row r="52" spans="20:23" s="9" customFormat="1" x14ac:dyDescent="0.25">
      <c r="T52"/>
      <c r="U52"/>
      <c r="V52"/>
      <c r="W52"/>
    </row>
    <row r="53" spans="20:23" s="9" customFormat="1" x14ac:dyDescent="0.25">
      <c r="T53"/>
      <c r="U53"/>
      <c r="V53"/>
    </row>
    <row r="54" spans="20:23" s="9" customFormat="1" x14ac:dyDescent="0.25">
      <c r="T54"/>
      <c r="U54"/>
      <c r="V54"/>
    </row>
    <row r="55" spans="20:23" s="9" customFormat="1" x14ac:dyDescent="0.25">
      <c r="T55"/>
      <c r="U55"/>
      <c r="V55"/>
    </row>
    <row r="56" spans="20:23" s="9" customFormat="1" x14ac:dyDescent="0.25"/>
    <row r="57" spans="20:23" s="9" customFormat="1" x14ac:dyDescent="0.25"/>
    <row r="58" spans="20:23" s="9" customFormat="1" x14ac:dyDescent="0.25"/>
    <row r="59" spans="20:23" s="9" customFormat="1" x14ac:dyDescent="0.25"/>
    <row r="60" spans="20:23" s="9" customFormat="1" x14ac:dyDescent="0.25"/>
    <row r="61" spans="20:23" s="9" customFormat="1" x14ac:dyDescent="0.25"/>
    <row r="62" spans="20:23" s="9" customFormat="1" x14ac:dyDescent="0.25"/>
    <row r="63" spans="20:23" s="9" customFormat="1" x14ac:dyDescent="0.25"/>
    <row r="64" spans="20:23" s="9" customFormat="1" x14ac:dyDescent="0.25"/>
    <row r="65" s="9" customFormat="1" x14ac:dyDescent="0.25"/>
  </sheetData>
  <mergeCells count="39">
    <mergeCell ref="G15:G16"/>
    <mergeCell ref="F17:F18"/>
    <mergeCell ref="G17:G18"/>
    <mergeCell ref="N8:N11"/>
    <mergeCell ref="P6:R6"/>
    <mergeCell ref="C5:G5"/>
    <mergeCell ref="C4:D4"/>
    <mergeCell ref="C9:C10"/>
    <mergeCell ref="D9:D10"/>
    <mergeCell ref="E9:E10"/>
    <mergeCell ref="F9:F10"/>
    <mergeCell ref="G9:G10"/>
    <mergeCell ref="C11:C12"/>
    <mergeCell ref="D11:D12"/>
    <mergeCell ref="E11:E12"/>
    <mergeCell ref="P4:R4"/>
    <mergeCell ref="T4:AB4"/>
    <mergeCell ref="P18:T18"/>
    <mergeCell ref="U7:V7"/>
    <mergeCell ref="W7:X7"/>
    <mergeCell ref="Y7:Z7"/>
    <mergeCell ref="AA7:AB7"/>
    <mergeCell ref="U6:AB6"/>
    <mergeCell ref="A9:A17"/>
    <mergeCell ref="C6:G6"/>
    <mergeCell ref="F11:F12"/>
    <mergeCell ref="G11:G12"/>
    <mergeCell ref="C13:C14"/>
    <mergeCell ref="C15:C16"/>
    <mergeCell ref="D13:D14"/>
    <mergeCell ref="E13:E14"/>
    <mergeCell ref="F13:F14"/>
    <mergeCell ref="G13:G14"/>
    <mergeCell ref="D15:D16"/>
    <mergeCell ref="E15:E16"/>
    <mergeCell ref="F15:F16"/>
    <mergeCell ref="E17:E18"/>
    <mergeCell ref="D17:D18"/>
    <mergeCell ref="C17:C18"/>
  </mergeCells>
  <conditionalFormatting pivot="1" sqref="V27:V30">
    <cfRule type="expression" dxfId="150" priority="1">
      <formula>$V$27&gt;$W$27</formula>
    </cfRule>
  </conditionalFormatting>
  <pageMargins left="0.7" right="0.7" top="0.75" bottom="0.75" header="0.3" footer="0.3"/>
  <pageSetup orientation="portrait" r:id="rId2"/>
  <drawing r:id="rId3"/>
  <extLst>
    <ext xmlns:x14="http://schemas.microsoft.com/office/spreadsheetml/2009/9/main" uri="{78C0D931-6437-407d-A8EE-F0AAD7539E65}">
      <x14:conditionalFormattings>
        <x14:conditionalFormatting xmlns:xm="http://schemas.microsoft.com/office/excel/2006/main">
          <x14:cfRule type="containsText" priority="8" operator="containsText" id="{DDE3B5A7-168F-4D0F-B543-C7D178E72654}">
            <xm:f>NOT(ISERROR(SEARCH($H$6,G19)))</xm:f>
            <xm:f>$H$6</xm:f>
            <x14:dxf>
              <font>
                <color theme="0"/>
              </font>
              <fill>
                <patternFill>
                  <bgColor rgb="FFFF0000"/>
                </patternFill>
              </fill>
            </x14:dxf>
          </x14:cfRule>
          <xm:sqref>G19</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050B5B-4675-4390-B370-242330813127}">
  <dimension ref="B11:N35"/>
  <sheetViews>
    <sheetView topLeftCell="A10" workbookViewId="0">
      <selection activeCell="O16" sqref="O16"/>
    </sheetView>
  </sheetViews>
  <sheetFormatPr defaultRowHeight="15" x14ac:dyDescent="0.25"/>
  <cols>
    <col min="3" max="8" width="11.42578125" customWidth="1"/>
    <col min="10" max="10" width="11.5703125" customWidth="1"/>
    <col min="11" max="11" width="25" customWidth="1"/>
    <col min="12" max="12" width="25.85546875" customWidth="1"/>
    <col min="13" max="13" width="28.140625" customWidth="1"/>
    <col min="14" max="14" width="19.28515625" customWidth="1"/>
  </cols>
  <sheetData>
    <row r="11" spans="2:14" ht="15.75" thickBot="1" x14ac:dyDescent="0.3">
      <c r="C11" s="9"/>
      <c r="D11" s="9"/>
      <c r="E11" s="9"/>
      <c r="F11" s="9"/>
      <c r="G11" s="9"/>
      <c r="H11" s="9"/>
      <c r="I11" s="9"/>
      <c r="J11" s="9"/>
      <c r="K11" s="9"/>
      <c r="L11" s="9"/>
      <c r="M11" s="9"/>
    </row>
    <row r="12" spans="2:14" ht="22.5" customHeight="1" x14ac:dyDescent="0.25">
      <c r="B12" s="9"/>
      <c r="C12" s="9"/>
      <c r="D12" s="220" t="s">
        <v>219</v>
      </c>
      <c r="E12" s="221"/>
      <c r="F12" s="221"/>
      <c r="G12" s="221"/>
      <c r="H12" s="221"/>
      <c r="I12" s="9"/>
      <c r="J12" s="9"/>
      <c r="K12" s="209" t="s">
        <v>10</v>
      </c>
      <c r="L12" s="210"/>
      <c r="M12" s="211"/>
      <c r="N12" s="9"/>
    </row>
    <row r="13" spans="2:14" ht="22.5" customHeight="1" x14ac:dyDescent="0.25">
      <c r="B13" s="9"/>
      <c r="C13" s="9"/>
      <c r="D13" s="168" t="s">
        <v>98</v>
      </c>
      <c r="E13" s="168"/>
      <c r="F13" s="168"/>
      <c r="G13" s="168"/>
      <c r="H13" s="168"/>
      <c r="I13" s="9"/>
      <c r="J13" s="9"/>
      <c r="K13" s="142" t="s">
        <v>0</v>
      </c>
      <c r="L13" s="143" t="s">
        <v>6</v>
      </c>
      <c r="M13" s="144" t="s">
        <v>7</v>
      </c>
      <c r="N13" s="9"/>
    </row>
    <row r="14" spans="2:14" ht="22.5" customHeight="1" x14ac:dyDescent="0.25">
      <c r="B14" s="9"/>
      <c r="C14" s="47"/>
      <c r="D14" s="49" t="s">
        <v>22</v>
      </c>
      <c r="E14" s="49" t="s">
        <v>23</v>
      </c>
      <c r="F14" s="49" t="s">
        <v>26</v>
      </c>
      <c r="G14" s="49" t="s">
        <v>24</v>
      </c>
      <c r="H14" s="49" t="s">
        <v>25</v>
      </c>
      <c r="I14" s="9"/>
      <c r="J14" s="9"/>
      <c r="K14" s="145" t="s">
        <v>1</v>
      </c>
      <c r="L14" s="146" t="s">
        <v>215</v>
      </c>
      <c r="M14" s="147" t="s">
        <v>17</v>
      </c>
      <c r="N14" s="9"/>
    </row>
    <row r="15" spans="2:14" ht="17.25" customHeight="1" x14ac:dyDescent="0.25">
      <c r="B15" s="9"/>
      <c r="C15" s="47"/>
      <c r="D15" s="49"/>
      <c r="E15" s="49"/>
      <c r="F15" s="49"/>
      <c r="G15" s="49"/>
      <c r="H15" s="49"/>
      <c r="I15" s="9"/>
      <c r="J15" s="9"/>
      <c r="K15" s="145" t="s">
        <v>2</v>
      </c>
      <c r="L15" s="146" t="s">
        <v>16</v>
      </c>
      <c r="M15" s="147" t="s">
        <v>18</v>
      </c>
      <c r="N15" s="9"/>
    </row>
    <row r="16" spans="2:14" ht="22.5" customHeight="1" x14ac:dyDescent="0.25">
      <c r="B16" s="166" t="s">
        <v>10</v>
      </c>
      <c r="C16" s="49" t="s">
        <v>5</v>
      </c>
      <c r="D16" s="171" t="s">
        <v>42</v>
      </c>
      <c r="E16" s="171" t="s">
        <v>42</v>
      </c>
      <c r="F16" s="171" t="s">
        <v>42</v>
      </c>
      <c r="G16" s="171" t="s">
        <v>42</v>
      </c>
      <c r="H16" s="171" t="s">
        <v>42</v>
      </c>
      <c r="I16" s="9"/>
      <c r="J16" s="9"/>
      <c r="K16" s="145" t="s">
        <v>3</v>
      </c>
      <c r="L16" s="146" t="s">
        <v>15</v>
      </c>
      <c r="M16" s="147" t="s">
        <v>20</v>
      </c>
      <c r="N16" s="9"/>
    </row>
    <row r="17" spans="2:14" ht="22.5" customHeight="1" x14ac:dyDescent="0.25">
      <c r="B17" s="166"/>
      <c r="C17" s="49"/>
      <c r="D17" s="172"/>
      <c r="E17" s="172"/>
      <c r="F17" s="172"/>
      <c r="G17" s="172"/>
      <c r="H17" s="172"/>
      <c r="I17" s="9"/>
      <c r="J17" s="9"/>
      <c r="K17" s="145" t="s">
        <v>4</v>
      </c>
      <c r="L17" s="146" t="s">
        <v>13</v>
      </c>
      <c r="M17" s="147" t="s">
        <v>19</v>
      </c>
      <c r="N17" s="9"/>
    </row>
    <row r="18" spans="2:14" ht="22.5" customHeight="1" thickBot="1" x14ac:dyDescent="0.3">
      <c r="B18" s="167"/>
      <c r="C18" s="49" t="s">
        <v>4</v>
      </c>
      <c r="D18" s="171" t="s">
        <v>42</v>
      </c>
      <c r="E18" s="171" t="s">
        <v>42</v>
      </c>
      <c r="F18" s="169" t="s">
        <v>44</v>
      </c>
      <c r="G18" s="169" t="s">
        <v>44</v>
      </c>
      <c r="H18" s="169" t="s">
        <v>44</v>
      </c>
      <c r="I18" s="9"/>
      <c r="J18" s="9"/>
      <c r="K18" s="148" t="s">
        <v>5</v>
      </c>
      <c r="L18" s="149" t="s">
        <v>14</v>
      </c>
      <c r="M18" s="150" t="s">
        <v>21</v>
      </c>
      <c r="N18" s="9"/>
    </row>
    <row r="19" spans="2:14" ht="22.5" customHeight="1" x14ac:dyDescent="0.25">
      <c r="B19" s="167"/>
      <c r="C19" s="49"/>
      <c r="D19" s="172"/>
      <c r="E19" s="172"/>
      <c r="F19" s="170"/>
      <c r="G19" s="170"/>
      <c r="H19" s="170"/>
      <c r="I19" s="9"/>
      <c r="J19" s="206" t="s">
        <v>98</v>
      </c>
      <c r="K19" s="207"/>
      <c r="L19" s="207"/>
      <c r="M19" s="208"/>
      <c r="N19" s="9"/>
    </row>
    <row r="20" spans="2:14" ht="22.5" customHeight="1" x14ac:dyDescent="0.25">
      <c r="B20" s="167"/>
      <c r="C20" s="49" t="s">
        <v>3</v>
      </c>
      <c r="D20" s="171" t="s">
        <v>42</v>
      </c>
      <c r="E20" s="169" t="s">
        <v>44</v>
      </c>
      <c r="F20" s="169" t="s">
        <v>44</v>
      </c>
      <c r="G20" s="173" t="s">
        <v>45</v>
      </c>
      <c r="H20" s="173" t="s">
        <v>45</v>
      </c>
      <c r="I20" s="9"/>
      <c r="J20" s="202" t="s">
        <v>22</v>
      </c>
      <c r="K20" s="212" t="s">
        <v>31</v>
      </c>
      <c r="L20" s="212" t="s">
        <v>36</v>
      </c>
      <c r="M20" s="216" t="s">
        <v>27</v>
      </c>
      <c r="N20" s="9"/>
    </row>
    <row r="21" spans="2:14" ht="22.5" customHeight="1" x14ac:dyDescent="0.25">
      <c r="B21" s="167"/>
      <c r="C21" s="49"/>
      <c r="D21" s="172"/>
      <c r="E21" s="170"/>
      <c r="F21" s="170"/>
      <c r="G21" s="174"/>
      <c r="H21" s="174"/>
      <c r="I21" s="9"/>
      <c r="J21" s="203"/>
      <c r="K21" s="213"/>
      <c r="L21" s="213"/>
      <c r="M21" s="217"/>
      <c r="N21" s="9"/>
    </row>
    <row r="22" spans="2:14" ht="22.5" customHeight="1" x14ac:dyDescent="0.25">
      <c r="B22" s="167"/>
      <c r="C22" s="49" t="s">
        <v>2</v>
      </c>
      <c r="D22" s="171" t="s">
        <v>42</v>
      </c>
      <c r="E22" s="169" t="s">
        <v>44</v>
      </c>
      <c r="F22" s="173" t="s">
        <v>45</v>
      </c>
      <c r="G22" s="173" t="s">
        <v>45</v>
      </c>
      <c r="H22" s="198" t="s">
        <v>43</v>
      </c>
      <c r="I22" s="9"/>
      <c r="J22" s="202" t="s">
        <v>23</v>
      </c>
      <c r="K22" s="212" t="s">
        <v>33</v>
      </c>
      <c r="L22" s="212" t="s">
        <v>29</v>
      </c>
      <c r="M22" s="216" t="s">
        <v>41</v>
      </c>
      <c r="N22" s="9"/>
    </row>
    <row r="23" spans="2:14" ht="22.5" customHeight="1" x14ac:dyDescent="0.25">
      <c r="B23" s="167"/>
      <c r="C23" s="49"/>
      <c r="D23" s="172"/>
      <c r="E23" s="170"/>
      <c r="F23" s="174"/>
      <c r="G23" s="174"/>
      <c r="H23" s="199"/>
      <c r="I23" s="9"/>
      <c r="J23" s="203"/>
      <c r="K23" s="213"/>
      <c r="L23" s="213"/>
      <c r="M23" s="217"/>
      <c r="N23" s="9"/>
    </row>
    <row r="24" spans="2:14" ht="22.5" customHeight="1" x14ac:dyDescent="0.25">
      <c r="B24" s="167"/>
      <c r="C24" s="49" t="s">
        <v>1</v>
      </c>
      <c r="D24" s="171" t="s">
        <v>42</v>
      </c>
      <c r="E24" s="169" t="s">
        <v>44</v>
      </c>
      <c r="F24" s="173" t="s">
        <v>45</v>
      </c>
      <c r="G24" s="198" t="s">
        <v>43</v>
      </c>
      <c r="H24" s="198" t="s">
        <v>43</v>
      </c>
      <c r="I24" s="9"/>
      <c r="J24" s="202" t="s">
        <v>26</v>
      </c>
      <c r="K24" s="212" t="s">
        <v>32</v>
      </c>
      <c r="L24" s="212" t="s">
        <v>37</v>
      </c>
      <c r="M24" s="216" t="s">
        <v>28</v>
      </c>
      <c r="N24" s="9"/>
    </row>
    <row r="25" spans="2:14" ht="22.5" customHeight="1" x14ac:dyDescent="0.25">
      <c r="B25" s="61"/>
      <c r="C25" s="49"/>
      <c r="D25" s="172"/>
      <c r="E25" s="170"/>
      <c r="F25" s="174"/>
      <c r="G25" s="199"/>
      <c r="H25" s="199"/>
      <c r="I25" s="9"/>
      <c r="J25" s="203"/>
      <c r="K25" s="213"/>
      <c r="L25" s="213"/>
      <c r="M25" s="217"/>
      <c r="N25" s="9"/>
    </row>
    <row r="26" spans="2:14" ht="22.5" customHeight="1" x14ac:dyDescent="0.25">
      <c r="B26" s="9"/>
      <c r="C26" s="9"/>
      <c r="D26" s="9"/>
      <c r="E26" s="9"/>
      <c r="F26" s="9"/>
      <c r="G26" s="9"/>
      <c r="H26" s="9"/>
      <c r="I26" s="9"/>
      <c r="J26" s="202" t="s">
        <v>24</v>
      </c>
      <c r="K26" s="212" t="s">
        <v>34</v>
      </c>
      <c r="L26" s="212" t="s">
        <v>30</v>
      </c>
      <c r="M26" s="216" t="s">
        <v>28</v>
      </c>
      <c r="N26" s="9"/>
    </row>
    <row r="27" spans="2:14" ht="22.5" customHeight="1" x14ac:dyDescent="0.25">
      <c r="B27" s="9"/>
      <c r="C27" s="9"/>
      <c r="D27" s="9"/>
      <c r="E27" s="9"/>
      <c r="F27" s="9"/>
      <c r="G27" s="9"/>
      <c r="H27" s="9"/>
      <c r="I27" s="9"/>
      <c r="J27" s="203"/>
      <c r="K27" s="213"/>
      <c r="L27" s="213"/>
      <c r="M27" s="217"/>
      <c r="N27" s="9"/>
    </row>
    <row r="28" spans="2:14" ht="22.5" customHeight="1" x14ac:dyDescent="0.25">
      <c r="B28" s="9"/>
      <c r="C28" s="9"/>
      <c r="D28" s="9"/>
      <c r="E28" s="9"/>
      <c r="F28" s="9"/>
      <c r="G28" s="9"/>
      <c r="H28" s="9"/>
      <c r="I28" s="9"/>
      <c r="J28" s="204" t="s">
        <v>25</v>
      </c>
      <c r="K28" s="214" t="s">
        <v>220</v>
      </c>
      <c r="L28" s="214" t="s">
        <v>221</v>
      </c>
      <c r="M28" s="218" t="s">
        <v>40</v>
      </c>
      <c r="N28" s="9"/>
    </row>
    <row r="29" spans="2:14" ht="22.5" customHeight="1" thickBot="1" x14ac:dyDescent="0.3">
      <c r="B29" s="9"/>
      <c r="C29" s="151" t="s">
        <v>222</v>
      </c>
      <c r="D29" s="9"/>
      <c r="E29" s="9"/>
      <c r="F29" s="9"/>
      <c r="G29" s="9"/>
      <c r="H29" s="9"/>
      <c r="I29" s="9"/>
      <c r="J29" s="205"/>
      <c r="K29" s="215"/>
      <c r="L29" s="215"/>
      <c r="M29" s="219"/>
      <c r="N29" s="9"/>
    </row>
    <row r="30" spans="2:14" x14ac:dyDescent="0.25">
      <c r="B30" s="9"/>
      <c r="C30" s="9"/>
      <c r="D30" s="9"/>
      <c r="E30" s="9"/>
      <c r="F30" s="9"/>
      <c r="G30" s="9"/>
      <c r="H30" s="9"/>
      <c r="I30" s="9"/>
      <c r="J30" s="9"/>
      <c r="K30" s="9"/>
      <c r="L30" s="9"/>
      <c r="M30" s="9"/>
      <c r="N30" s="9"/>
    </row>
    <row r="31" spans="2:14" ht="51" customHeight="1" x14ac:dyDescent="0.25">
      <c r="B31" s="9"/>
      <c r="C31" s="9"/>
      <c r="D31" s="9"/>
      <c r="E31" s="9"/>
      <c r="F31" s="9"/>
      <c r="G31" s="9"/>
      <c r="H31" s="9"/>
      <c r="I31" s="9"/>
      <c r="J31" s="9"/>
      <c r="K31" s="9"/>
      <c r="L31" s="9"/>
      <c r="M31" s="9"/>
    </row>
    <row r="32" spans="2:14" ht="73.5" customHeight="1" x14ac:dyDescent="0.25"/>
    <row r="33" ht="50.25" customHeight="1" x14ac:dyDescent="0.25"/>
    <row r="34" ht="60" customHeight="1" x14ac:dyDescent="0.25"/>
    <row r="35" ht="60.75" customHeight="1" x14ac:dyDescent="0.25"/>
  </sheetData>
  <mergeCells count="50">
    <mergeCell ref="D12:H12"/>
    <mergeCell ref="D13:H13"/>
    <mergeCell ref="B16:B24"/>
    <mergeCell ref="D16:D17"/>
    <mergeCell ref="E16:E17"/>
    <mergeCell ref="F16:F17"/>
    <mergeCell ref="G16:G17"/>
    <mergeCell ref="H16:H17"/>
    <mergeCell ref="D18:D19"/>
    <mergeCell ref="E18:E19"/>
    <mergeCell ref="F18:F19"/>
    <mergeCell ref="G18:G19"/>
    <mergeCell ref="H18:H19"/>
    <mergeCell ref="D20:D21"/>
    <mergeCell ref="E20:E21"/>
    <mergeCell ref="F20:F21"/>
    <mergeCell ref="G20:G21"/>
    <mergeCell ref="H20:H21"/>
    <mergeCell ref="D24:D25"/>
    <mergeCell ref="E24:E25"/>
    <mergeCell ref="F24:F25"/>
    <mergeCell ref="G24:G25"/>
    <mergeCell ref="H24:H25"/>
    <mergeCell ref="L22:L23"/>
    <mergeCell ref="D22:D23"/>
    <mergeCell ref="E22:E23"/>
    <mergeCell ref="F22:F23"/>
    <mergeCell ref="G22:G23"/>
    <mergeCell ref="H22:H23"/>
    <mergeCell ref="J19:M19"/>
    <mergeCell ref="K12:M12"/>
    <mergeCell ref="L24:L25"/>
    <mergeCell ref="L26:L27"/>
    <mergeCell ref="L28:L29"/>
    <mergeCell ref="M20:M21"/>
    <mergeCell ref="M22:M23"/>
    <mergeCell ref="M24:M25"/>
    <mergeCell ref="M26:M27"/>
    <mergeCell ref="M28:M29"/>
    <mergeCell ref="K20:K21"/>
    <mergeCell ref="K22:K23"/>
    <mergeCell ref="K24:K25"/>
    <mergeCell ref="K26:K27"/>
    <mergeCell ref="K28:K29"/>
    <mergeCell ref="L20:L21"/>
    <mergeCell ref="J20:J21"/>
    <mergeCell ref="J22:J23"/>
    <mergeCell ref="J24:J25"/>
    <mergeCell ref="J26:J27"/>
    <mergeCell ref="J28:J29"/>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43783-A747-4BD9-BCF5-EAC3B889E505}">
  <dimension ref="A1:W42"/>
  <sheetViews>
    <sheetView topLeftCell="A12" workbookViewId="0">
      <selection activeCell="I16" sqref="I16"/>
    </sheetView>
  </sheetViews>
  <sheetFormatPr defaultRowHeight="15" x14ac:dyDescent="0.25"/>
  <cols>
    <col min="2" max="2" width="18.5703125" style="10" customWidth="1"/>
    <col min="3" max="3" width="22.5703125" customWidth="1"/>
    <col min="4" max="4" width="29.5703125" customWidth="1"/>
    <col min="5" max="5" width="24.140625" customWidth="1"/>
    <col min="6" max="6" width="4.140625" customWidth="1"/>
    <col min="7" max="7" width="4" customWidth="1"/>
    <col min="8" max="8" width="14.7109375" customWidth="1"/>
    <col min="9" max="9" width="26.85546875" customWidth="1"/>
    <col min="10" max="10" width="20.7109375" customWidth="1"/>
    <col min="11" max="11" width="4.5703125" customWidth="1"/>
    <col min="12" max="12" width="13.7109375" customWidth="1"/>
    <col min="13" max="13" width="11.42578125" customWidth="1"/>
    <col min="18" max="18" width="11.28515625" customWidth="1"/>
  </cols>
  <sheetData>
    <row r="1" spans="1:23" x14ac:dyDescent="0.25">
      <c r="C1" s="55"/>
      <c r="F1" s="9"/>
      <c r="G1" s="9"/>
      <c r="H1" s="9"/>
      <c r="I1" s="9"/>
      <c r="J1" s="9"/>
      <c r="K1" s="9"/>
      <c r="L1" s="9"/>
      <c r="M1" s="9"/>
      <c r="N1" s="9"/>
      <c r="O1" s="9"/>
      <c r="P1" s="9"/>
      <c r="Q1" s="9"/>
      <c r="R1" s="9"/>
      <c r="S1" s="9"/>
      <c r="T1" s="9"/>
      <c r="U1" s="9"/>
      <c r="V1" s="9"/>
      <c r="W1" s="9"/>
    </row>
    <row r="2" spans="1:23" x14ac:dyDescent="0.25">
      <c r="B2" s="59" t="s">
        <v>82</v>
      </c>
      <c r="C2" s="57" t="s">
        <v>65</v>
      </c>
      <c r="D2" s="21" t="s">
        <v>85</v>
      </c>
      <c r="F2" s="9"/>
      <c r="G2" s="9"/>
      <c r="H2" s="232" t="s">
        <v>10</v>
      </c>
      <c r="I2" s="232"/>
      <c r="J2" s="232"/>
      <c r="K2" s="9"/>
      <c r="L2" s="226" t="s">
        <v>52</v>
      </c>
      <c r="M2" s="231"/>
      <c r="N2" s="231"/>
      <c r="O2" s="231"/>
      <c r="P2" s="231"/>
      <c r="Q2" s="231"/>
      <c r="R2" s="9"/>
      <c r="S2" s="226" t="s">
        <v>54</v>
      </c>
      <c r="T2" s="227"/>
      <c r="U2" s="227"/>
      <c r="V2" s="227"/>
      <c r="W2" s="9"/>
    </row>
    <row r="3" spans="1:23" x14ac:dyDescent="0.25">
      <c r="B3" s="58" t="s">
        <v>84</v>
      </c>
      <c r="C3" s="11">
        <v>1</v>
      </c>
      <c r="D3" s="21" t="s">
        <v>86</v>
      </c>
      <c r="F3" s="9"/>
      <c r="G3" s="9"/>
      <c r="H3" s="3" t="s">
        <v>0</v>
      </c>
      <c r="I3" s="1" t="s">
        <v>6</v>
      </c>
      <c r="J3" s="1" t="s">
        <v>7</v>
      </c>
      <c r="K3" s="9"/>
      <c r="L3" s="11"/>
      <c r="M3" s="16" t="s">
        <v>22</v>
      </c>
      <c r="N3" s="16" t="s">
        <v>23</v>
      </c>
      <c r="O3" s="16" t="s">
        <v>26</v>
      </c>
      <c r="P3" s="16" t="s">
        <v>24</v>
      </c>
      <c r="Q3" s="16" t="s">
        <v>25</v>
      </c>
      <c r="R3" s="46" t="s">
        <v>95</v>
      </c>
      <c r="S3" s="187" t="s">
        <v>51</v>
      </c>
      <c r="T3" s="224" t="s">
        <v>47</v>
      </c>
      <c r="U3" s="225"/>
      <c r="V3" s="225"/>
      <c r="W3" s="9"/>
    </row>
    <row r="4" spans="1:23" ht="22.5" x14ac:dyDescent="0.25">
      <c r="B4" s="58" t="s">
        <v>102</v>
      </c>
      <c r="C4" s="11">
        <v>2</v>
      </c>
      <c r="D4" s="21" t="s">
        <v>87</v>
      </c>
      <c r="F4" s="9"/>
      <c r="G4" s="9"/>
      <c r="H4" s="4" t="s">
        <v>1</v>
      </c>
      <c r="I4" s="2" t="s">
        <v>215</v>
      </c>
      <c r="J4" s="2" t="s">
        <v>17</v>
      </c>
      <c r="K4" s="9"/>
      <c r="L4" s="16" t="s">
        <v>5</v>
      </c>
      <c r="M4" s="88" t="s">
        <v>119</v>
      </c>
      <c r="N4" s="88" t="s">
        <v>119</v>
      </c>
      <c r="O4" s="88" t="s">
        <v>119</v>
      </c>
      <c r="P4" s="88" t="s">
        <v>119</v>
      </c>
      <c r="Q4" s="88" t="s">
        <v>119</v>
      </c>
      <c r="R4" s="45" t="s">
        <v>96</v>
      </c>
      <c r="S4" s="186"/>
      <c r="T4" s="16" t="s">
        <v>42</v>
      </c>
      <c r="U4" s="16" t="s">
        <v>44</v>
      </c>
      <c r="V4" s="16" t="s">
        <v>45</v>
      </c>
      <c r="W4" s="46" t="s">
        <v>95</v>
      </c>
    </row>
    <row r="5" spans="1:23" x14ac:dyDescent="0.25">
      <c r="B5" s="58" t="s">
        <v>81</v>
      </c>
      <c r="C5" s="11">
        <v>3</v>
      </c>
      <c r="D5" s="21" t="s">
        <v>88</v>
      </c>
      <c r="F5" s="9"/>
      <c r="G5" s="9"/>
      <c r="H5" s="5" t="s">
        <v>2</v>
      </c>
      <c r="I5" s="2" t="s">
        <v>16</v>
      </c>
      <c r="J5" s="2" t="s">
        <v>18</v>
      </c>
      <c r="K5" s="9"/>
      <c r="L5" s="16" t="s">
        <v>4</v>
      </c>
      <c r="M5" s="88" t="s">
        <v>119</v>
      </c>
      <c r="N5" s="88" t="s">
        <v>119</v>
      </c>
      <c r="O5" s="89" t="s">
        <v>120</v>
      </c>
      <c r="P5" s="89" t="s">
        <v>120</v>
      </c>
      <c r="Q5" s="89" t="s">
        <v>120</v>
      </c>
      <c r="R5" s="45" t="s">
        <v>96</v>
      </c>
      <c r="S5" s="16" t="s">
        <v>119</v>
      </c>
      <c r="T5" s="92" t="s">
        <v>123</v>
      </c>
      <c r="U5" s="92" t="s">
        <v>123</v>
      </c>
      <c r="V5" s="92" t="s">
        <v>123</v>
      </c>
      <c r="W5" s="45" t="s">
        <v>96</v>
      </c>
    </row>
    <row r="6" spans="1:23" x14ac:dyDescent="0.25">
      <c r="B6" s="60" t="s">
        <v>83</v>
      </c>
      <c r="C6" s="56">
        <v>4</v>
      </c>
      <c r="D6" s="21" t="s">
        <v>89</v>
      </c>
      <c r="F6" s="9"/>
      <c r="G6" s="9"/>
      <c r="H6" s="6" t="s">
        <v>3</v>
      </c>
      <c r="I6" s="2" t="s">
        <v>15</v>
      </c>
      <c r="J6" s="2" t="s">
        <v>20</v>
      </c>
      <c r="K6" s="9"/>
      <c r="L6" s="16" t="s">
        <v>3</v>
      </c>
      <c r="M6" s="88" t="s">
        <v>119</v>
      </c>
      <c r="N6" s="89" t="s">
        <v>120</v>
      </c>
      <c r="O6" s="89" t="s">
        <v>120</v>
      </c>
      <c r="P6" s="90" t="s">
        <v>121</v>
      </c>
      <c r="Q6" s="90" t="s">
        <v>121</v>
      </c>
      <c r="R6" s="45" t="s">
        <v>96</v>
      </c>
      <c r="S6" s="16" t="s">
        <v>120</v>
      </c>
      <c r="T6" s="93" t="s">
        <v>124</v>
      </c>
      <c r="U6" s="93" t="s">
        <v>124</v>
      </c>
      <c r="V6" s="92" t="s">
        <v>123</v>
      </c>
      <c r="W6" s="45" t="s">
        <v>96</v>
      </c>
    </row>
    <row r="7" spans="1:23" x14ac:dyDescent="0.25">
      <c r="D7" s="21" t="s">
        <v>90</v>
      </c>
      <c r="F7" s="9"/>
      <c r="G7" s="9"/>
      <c r="H7" s="7" t="s">
        <v>4</v>
      </c>
      <c r="I7" s="2" t="s">
        <v>13</v>
      </c>
      <c r="J7" s="2" t="s">
        <v>19</v>
      </c>
      <c r="K7" s="9"/>
      <c r="L7" s="16" t="s">
        <v>2</v>
      </c>
      <c r="M7" s="88" t="s">
        <v>119</v>
      </c>
      <c r="N7" s="89" t="s">
        <v>120</v>
      </c>
      <c r="O7" s="90" t="s">
        <v>121</v>
      </c>
      <c r="P7" s="90" t="s">
        <v>121</v>
      </c>
      <c r="Q7" s="91" t="s">
        <v>122</v>
      </c>
      <c r="R7" s="45" t="s">
        <v>96</v>
      </c>
      <c r="S7" s="16" t="s">
        <v>121</v>
      </c>
      <c r="T7" s="94" t="s">
        <v>125</v>
      </c>
      <c r="U7" s="93" t="s">
        <v>124</v>
      </c>
      <c r="V7" s="93" t="s">
        <v>124</v>
      </c>
      <c r="W7" s="45" t="s">
        <v>96</v>
      </c>
    </row>
    <row r="8" spans="1:23" x14ac:dyDescent="0.25">
      <c r="D8" s="21" t="s">
        <v>91</v>
      </c>
      <c r="F8" s="9"/>
      <c r="G8" s="9"/>
      <c r="H8" s="8" t="s">
        <v>5</v>
      </c>
      <c r="I8" s="2" t="s">
        <v>14</v>
      </c>
      <c r="J8" s="2" t="s">
        <v>21</v>
      </c>
      <c r="K8" s="9"/>
      <c r="L8" s="16" t="s">
        <v>1</v>
      </c>
      <c r="M8" s="88" t="s">
        <v>119</v>
      </c>
      <c r="N8" s="89" t="s">
        <v>120</v>
      </c>
      <c r="O8" s="90" t="s">
        <v>121</v>
      </c>
      <c r="P8" s="91" t="s">
        <v>122</v>
      </c>
      <c r="Q8" s="91" t="s">
        <v>122</v>
      </c>
      <c r="R8" s="45" t="s">
        <v>96</v>
      </c>
      <c r="S8" s="16" t="s">
        <v>122</v>
      </c>
      <c r="T8" s="94" t="s">
        <v>125</v>
      </c>
      <c r="U8" s="94" t="s">
        <v>125</v>
      </c>
      <c r="V8" s="93" t="s">
        <v>124</v>
      </c>
      <c r="W8" s="45" t="s">
        <v>96</v>
      </c>
    </row>
    <row r="9" spans="1:23" x14ac:dyDescent="0.25">
      <c r="D9" s="21" t="s">
        <v>92</v>
      </c>
      <c r="F9" s="9"/>
      <c r="G9" s="9"/>
      <c r="H9" s="45" t="s">
        <v>95</v>
      </c>
      <c r="I9" s="9"/>
      <c r="J9" s="9"/>
      <c r="K9" s="9"/>
      <c r="L9" s="16" t="s">
        <v>97</v>
      </c>
      <c r="M9" s="45" t="s">
        <v>96</v>
      </c>
      <c r="N9" s="45" t="s">
        <v>96</v>
      </c>
      <c r="O9" s="45" t="s">
        <v>96</v>
      </c>
      <c r="P9" s="45" t="s">
        <v>96</v>
      </c>
      <c r="Q9" s="45" t="s">
        <v>96</v>
      </c>
      <c r="R9" s="45" t="s">
        <v>96</v>
      </c>
      <c r="S9" s="45" t="s">
        <v>96</v>
      </c>
      <c r="T9" s="45" t="s">
        <v>96</v>
      </c>
      <c r="U9" s="45" t="s">
        <v>96</v>
      </c>
      <c r="V9" s="45" t="s">
        <v>96</v>
      </c>
      <c r="W9" s="45" t="s">
        <v>96</v>
      </c>
    </row>
    <row r="10" spans="1:23" x14ac:dyDescent="0.25">
      <c r="D10" s="21" t="s">
        <v>93</v>
      </c>
      <c r="F10" s="9"/>
      <c r="G10" s="9"/>
      <c r="H10" s="226" t="s">
        <v>47</v>
      </c>
      <c r="I10" s="227"/>
      <c r="J10" s="227"/>
      <c r="K10" s="227"/>
      <c r="L10" s="227"/>
      <c r="M10" s="227"/>
      <c r="N10" s="9"/>
    </row>
    <row r="11" spans="1:23" x14ac:dyDescent="0.25">
      <c r="F11" s="9"/>
      <c r="G11" s="9"/>
      <c r="H11" s="13" t="s">
        <v>42</v>
      </c>
      <c r="I11" s="229" t="s">
        <v>50</v>
      </c>
      <c r="J11" s="230"/>
      <c r="K11" s="230"/>
      <c r="L11" s="230"/>
      <c r="M11" s="230"/>
      <c r="N11" s="9"/>
    </row>
    <row r="12" spans="1:23" x14ac:dyDescent="0.25">
      <c r="F12" s="9"/>
      <c r="G12" s="9"/>
      <c r="H12" s="14" t="s">
        <v>44</v>
      </c>
      <c r="I12" s="229" t="s">
        <v>48</v>
      </c>
      <c r="J12" s="230"/>
      <c r="K12" s="230"/>
      <c r="L12" s="230"/>
      <c r="M12" s="230"/>
      <c r="N12" s="9"/>
    </row>
    <row r="13" spans="1:23" x14ac:dyDescent="0.25">
      <c r="A13" s="9"/>
      <c r="B13" s="22"/>
      <c r="C13" s="9"/>
      <c r="D13" s="9"/>
      <c r="E13" s="9"/>
      <c r="F13" s="9"/>
      <c r="G13" s="9"/>
      <c r="H13" s="15" t="s">
        <v>45</v>
      </c>
      <c r="I13" s="229" t="s">
        <v>49</v>
      </c>
      <c r="J13" s="230"/>
      <c r="K13" s="230"/>
      <c r="L13" s="230"/>
      <c r="M13" s="230"/>
      <c r="N13" s="9"/>
    </row>
    <row r="14" spans="1:23" ht="38.25" customHeight="1" x14ac:dyDescent="0.25">
      <c r="A14" s="9"/>
      <c r="B14" s="222" t="s">
        <v>9</v>
      </c>
      <c r="C14" s="223"/>
      <c r="D14" s="223"/>
      <c r="E14" s="223"/>
      <c r="F14" s="9" t="s">
        <v>79</v>
      </c>
      <c r="G14" s="9"/>
      <c r="H14" s="46" t="s">
        <v>95</v>
      </c>
      <c r="I14" s="9"/>
      <c r="J14" s="9"/>
      <c r="K14" s="9"/>
      <c r="L14" s="9"/>
      <c r="M14" s="9"/>
      <c r="N14" s="9"/>
    </row>
    <row r="15" spans="1:23" ht="48" x14ac:dyDescent="0.25">
      <c r="A15" s="9"/>
      <c r="B15" s="15" t="s">
        <v>22</v>
      </c>
      <c r="C15" s="17" t="s">
        <v>31</v>
      </c>
      <c r="D15" s="17" t="s">
        <v>36</v>
      </c>
      <c r="E15" s="17" t="s">
        <v>27</v>
      </c>
      <c r="F15" s="9">
        <v>0.01</v>
      </c>
    </row>
    <row r="16" spans="1:23" ht="62.25" customHeight="1" x14ac:dyDescent="0.25">
      <c r="A16" s="9"/>
      <c r="B16" s="18" t="s">
        <v>23</v>
      </c>
      <c r="C16" s="17" t="s">
        <v>33</v>
      </c>
      <c r="D16" s="17" t="s">
        <v>29</v>
      </c>
      <c r="E16" s="17" t="s">
        <v>41</v>
      </c>
      <c r="F16" s="9">
        <v>0.1</v>
      </c>
    </row>
    <row r="17" spans="1:12" ht="60" x14ac:dyDescent="0.25">
      <c r="A17" s="9"/>
      <c r="B17" s="19" t="s">
        <v>26</v>
      </c>
      <c r="C17" s="17" t="s">
        <v>32</v>
      </c>
      <c r="D17" s="17" t="s">
        <v>37</v>
      </c>
      <c r="E17" s="17" t="s">
        <v>28</v>
      </c>
      <c r="F17" s="9">
        <v>0.2</v>
      </c>
    </row>
    <row r="18" spans="1:12" ht="72" x14ac:dyDescent="0.25">
      <c r="A18" s="9"/>
      <c r="B18" s="20" t="s">
        <v>24</v>
      </c>
      <c r="C18" s="17" t="s">
        <v>34</v>
      </c>
      <c r="D18" s="17" t="s">
        <v>30</v>
      </c>
      <c r="E18" s="17" t="s">
        <v>39</v>
      </c>
      <c r="F18" s="9">
        <v>0.4</v>
      </c>
    </row>
    <row r="19" spans="1:12" ht="60" x14ac:dyDescent="0.25">
      <c r="A19" s="9"/>
      <c r="B19" s="13" t="s">
        <v>25</v>
      </c>
      <c r="C19" s="17" t="s">
        <v>35</v>
      </c>
      <c r="D19" s="17" t="s">
        <v>38</v>
      </c>
      <c r="E19" s="17" t="s">
        <v>40</v>
      </c>
      <c r="F19" s="9">
        <v>0.8</v>
      </c>
    </row>
    <row r="20" spans="1:12" x14ac:dyDescent="0.25">
      <c r="A20" s="9"/>
      <c r="B20" s="46" t="s">
        <v>95</v>
      </c>
      <c r="C20" s="9"/>
      <c r="D20" s="9"/>
      <c r="E20" s="9"/>
      <c r="F20" s="9"/>
    </row>
    <row r="21" spans="1:12" ht="37.5" customHeight="1" x14ac:dyDescent="0.25"/>
    <row r="22" spans="1:12" x14ac:dyDescent="0.25">
      <c r="C22" s="23" t="s">
        <v>57</v>
      </c>
      <c r="E22" s="141" t="s">
        <v>153</v>
      </c>
      <c r="H22" s="228" t="s">
        <v>70</v>
      </c>
      <c r="I22" s="228"/>
      <c r="L22" t="s">
        <v>156</v>
      </c>
    </row>
    <row r="23" spans="1:12" ht="24" x14ac:dyDescent="0.25">
      <c r="C23" s="30" t="s">
        <v>58</v>
      </c>
      <c r="E23">
        <v>1</v>
      </c>
      <c r="H23" s="32">
        <v>1</v>
      </c>
      <c r="I23" s="36" t="s">
        <v>66</v>
      </c>
      <c r="L23" t="s">
        <v>208</v>
      </c>
    </row>
    <row r="24" spans="1:12" x14ac:dyDescent="0.25">
      <c r="C24" s="25" t="s">
        <v>59</v>
      </c>
      <c r="E24">
        <v>2</v>
      </c>
      <c r="H24" s="12">
        <v>2</v>
      </c>
      <c r="I24" s="33" t="s">
        <v>67</v>
      </c>
      <c r="L24" t="s">
        <v>155</v>
      </c>
    </row>
    <row r="25" spans="1:12" ht="24" x14ac:dyDescent="0.25">
      <c r="C25" s="26" t="s">
        <v>60</v>
      </c>
      <c r="E25">
        <v>3</v>
      </c>
      <c r="H25" s="34">
        <v>3</v>
      </c>
      <c r="I25" s="33" t="s">
        <v>68</v>
      </c>
    </row>
    <row r="26" spans="1:12" ht="24" x14ac:dyDescent="0.25">
      <c r="C26" s="27" t="s">
        <v>61</v>
      </c>
      <c r="E26">
        <f>E25+1</f>
        <v>4</v>
      </c>
      <c r="H26" s="35">
        <v>4</v>
      </c>
      <c r="I26" s="33" t="s">
        <v>69</v>
      </c>
    </row>
    <row r="27" spans="1:12" ht="24" x14ac:dyDescent="0.25">
      <c r="C27" s="28" t="s">
        <v>62</v>
      </c>
      <c r="E27">
        <f t="shared" ref="E27:E41" si="0">E26+1</f>
        <v>5</v>
      </c>
    </row>
    <row r="28" spans="1:12" x14ac:dyDescent="0.25">
      <c r="C28" s="29" t="s">
        <v>63</v>
      </c>
      <c r="E28">
        <f t="shared" si="0"/>
        <v>6</v>
      </c>
    </row>
    <row r="29" spans="1:12" ht="21" customHeight="1" x14ac:dyDescent="0.25">
      <c r="C29" s="31" t="s">
        <v>64</v>
      </c>
      <c r="E29">
        <f t="shared" si="0"/>
        <v>7</v>
      </c>
    </row>
    <row r="30" spans="1:12" x14ac:dyDescent="0.25">
      <c r="C30" s="24"/>
      <c r="E30">
        <f t="shared" si="0"/>
        <v>8</v>
      </c>
    </row>
    <row r="31" spans="1:12" x14ac:dyDescent="0.25">
      <c r="E31">
        <f t="shared" si="0"/>
        <v>9</v>
      </c>
    </row>
    <row r="32" spans="1:12" x14ac:dyDescent="0.25">
      <c r="B32" s="10" t="s">
        <v>76</v>
      </c>
      <c r="E32">
        <f t="shared" si="0"/>
        <v>10</v>
      </c>
    </row>
    <row r="33" spans="2:5" x14ac:dyDescent="0.25">
      <c r="B33" s="42" t="s">
        <v>77</v>
      </c>
      <c r="E33">
        <f t="shared" si="0"/>
        <v>11</v>
      </c>
    </row>
    <row r="34" spans="2:5" x14ac:dyDescent="0.25">
      <c r="B34" s="43" t="s">
        <v>78</v>
      </c>
      <c r="E34">
        <f t="shared" si="0"/>
        <v>12</v>
      </c>
    </row>
    <row r="35" spans="2:5" x14ac:dyDescent="0.25">
      <c r="E35">
        <f t="shared" si="0"/>
        <v>13</v>
      </c>
    </row>
    <row r="36" spans="2:5" x14ac:dyDescent="0.25">
      <c r="E36">
        <f t="shared" si="0"/>
        <v>14</v>
      </c>
    </row>
    <row r="37" spans="2:5" x14ac:dyDescent="0.25">
      <c r="E37">
        <f t="shared" si="0"/>
        <v>15</v>
      </c>
    </row>
    <row r="38" spans="2:5" x14ac:dyDescent="0.25">
      <c r="E38">
        <f t="shared" si="0"/>
        <v>16</v>
      </c>
    </row>
    <row r="39" spans="2:5" x14ac:dyDescent="0.25">
      <c r="E39">
        <f t="shared" si="0"/>
        <v>17</v>
      </c>
    </row>
    <row r="40" spans="2:5" x14ac:dyDescent="0.25">
      <c r="E40">
        <f t="shared" si="0"/>
        <v>18</v>
      </c>
    </row>
    <row r="41" spans="2:5" x14ac:dyDescent="0.25">
      <c r="E41">
        <f t="shared" si="0"/>
        <v>19</v>
      </c>
    </row>
    <row r="42" spans="2:5" x14ac:dyDescent="0.25">
      <c r="E42" s="139" t="s">
        <v>209</v>
      </c>
    </row>
  </sheetData>
  <mergeCells count="11">
    <mergeCell ref="B14:E14"/>
    <mergeCell ref="T3:V3"/>
    <mergeCell ref="S3:S4"/>
    <mergeCell ref="S2:V2"/>
    <mergeCell ref="H22:I22"/>
    <mergeCell ref="I11:M11"/>
    <mergeCell ref="I12:M12"/>
    <mergeCell ref="I13:M13"/>
    <mergeCell ref="H10:M10"/>
    <mergeCell ref="L2:Q2"/>
    <mergeCell ref="H2:J2"/>
  </mergeCells>
  <pageMargins left="0.7" right="0.7" top="0.75" bottom="0.75" header="0.3" footer="0.3"/>
  <drawing r:id="rId1"/>
  <tableParts count="1">
    <tablePart r:id="rId2"/>
  </tableParts>
  <extLst>
    <ext xmlns:x14="http://schemas.microsoft.com/office/spreadsheetml/2009/9/main" uri="{78C0D931-6437-407d-A8EE-F0AAD7539E65}">
      <x14:conditionalFormattings>
        <x14:conditionalFormatting xmlns:xm="http://schemas.microsoft.com/office/excel/2006/main">
          <x14:cfRule type="containsText" priority="10" operator="containsText" id="{7569A710-7474-46FD-9EC9-6CDAEC8A6E4E}">
            <xm:f>NOT(ISERROR(SEARCH($H$4,H4)))</xm:f>
            <xm:f>$H$4</xm:f>
            <x14:dxf>
              <font>
                <color theme="0"/>
              </font>
              <fill>
                <patternFill>
                  <bgColor rgb="FFFF0000"/>
                </patternFill>
              </fill>
            </x14:dxf>
          </x14:cfRule>
          <xm:sqref>H4:H8</xm:sqref>
        </x14:conditionalFormatting>
        <x14:conditionalFormatting xmlns:xm="http://schemas.microsoft.com/office/excel/2006/main">
          <x14:cfRule type="containsText" priority="6" operator="containsText" id="{0627C1C2-4207-450C-8BDD-FA678A4FB815}">
            <xm:f>NOT(ISERROR(SEARCH($H$8,H5)))</xm:f>
            <xm:f>$H$8</xm:f>
            <x14:dxf>
              <font>
                <b/>
                <i val="0"/>
                <color theme="0"/>
              </font>
              <fill>
                <patternFill>
                  <bgColor rgb="FF00B050"/>
                </patternFill>
              </fill>
            </x14:dxf>
          </x14:cfRule>
          <x14:cfRule type="containsText" priority="7" operator="containsText" id="{609E8BAF-5D93-494E-85FA-0872885DEFD5}">
            <xm:f>NOT(ISERROR(SEARCH($H$7,H5)))</xm:f>
            <xm:f>$H$7</xm:f>
            <x14:dxf>
              <font>
                <b/>
                <i val="0"/>
                <color theme="1"/>
              </font>
              <fill>
                <patternFill>
                  <bgColor theme="9" tint="0.59996337778862885"/>
                </patternFill>
              </fill>
            </x14:dxf>
          </x14:cfRule>
          <x14:cfRule type="containsText" priority="8" operator="containsText" id="{97A86D11-21C3-49C3-87A4-74EF52BBB10F}">
            <xm:f>NOT(ISERROR(SEARCH($H$6,H5)))</xm:f>
            <xm:f>$H$6</xm:f>
            <x14:dxf>
              <font>
                <b/>
                <i val="0"/>
              </font>
              <fill>
                <patternFill>
                  <bgColor rgb="FFFFFF00"/>
                </patternFill>
              </fill>
            </x14:dxf>
          </x14:cfRule>
          <x14:cfRule type="containsText" priority="9" operator="containsText" id="{1DC0C3A9-51FD-4003-8184-EF306DD939EB}">
            <xm:f>NOT(ISERROR(SEARCH($H$5,H5)))</xm:f>
            <xm:f>$H$5</xm:f>
            <x14:dxf>
              <font>
                <b/>
                <i val="0"/>
                <color theme="1"/>
              </font>
              <fill>
                <patternFill>
                  <bgColor rgb="FFFFC000"/>
                </patternFill>
              </fill>
            </x14:dxf>
          </x14:cfRule>
          <xm:sqref>H5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25</vt:i4>
      </vt:variant>
    </vt:vector>
  </HeadingPairs>
  <TitlesOfParts>
    <vt:vector size="31" baseType="lpstr">
      <vt:lpstr>Introduction READ ME</vt:lpstr>
      <vt:lpstr>1. Identification</vt:lpstr>
      <vt:lpstr>2. Assessment</vt:lpstr>
      <vt:lpstr>3. Report</vt:lpstr>
      <vt:lpstr>Clean matrix example</vt:lpstr>
      <vt:lpstr>Lists&amp;Matrices</vt:lpstr>
      <vt:lpstr>Action_status</vt:lpstr>
      <vt:lpstr>Assessed_Impact_Column</vt:lpstr>
      <vt:lpstr>Assessed_vulnerability</vt:lpstr>
      <vt:lpstr>Climate_Weather_Risk</vt:lpstr>
      <vt:lpstr>Consequence</vt:lpstr>
      <vt:lpstr>Consequence_column</vt:lpstr>
      <vt:lpstr>Consequenceslabels</vt:lpstr>
      <vt:lpstr>Estimated_action_cost</vt:lpstr>
      <vt:lpstr>Estimated_action_cost_year</vt:lpstr>
      <vt:lpstr>Estimated_Financial_Impact</vt:lpstr>
      <vt:lpstr>Impact</vt:lpstr>
      <vt:lpstr>Impact_risk_type</vt:lpstr>
      <vt:lpstr>ImpactMatrix</vt:lpstr>
      <vt:lpstr>Impacts</vt:lpstr>
      <vt:lpstr>ImpactTable</vt:lpstr>
      <vt:lpstr>Likelihood</vt:lpstr>
      <vt:lpstr>Likelihood_Column</vt:lpstr>
      <vt:lpstr>likellihoodlabels</vt:lpstr>
      <vt:lpstr>Management_capacity</vt:lpstr>
      <vt:lpstr>priority</vt:lpstr>
      <vt:lpstr>Risk_strategy</vt:lpstr>
      <vt:lpstr>Status</vt:lpstr>
      <vt:lpstr>Test1</vt:lpstr>
      <vt:lpstr>vulnerability</vt:lpstr>
      <vt:lpstr>vulnerabilitytable</vt:lpstr>
    </vt:vector>
  </TitlesOfParts>
  <Company>The University of Melbourne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Ann-Maree Graham</dc:creator>
  <cp:lastModifiedBy>Ann-Maree Graham</cp:lastModifiedBy>
  <dcterms:created xsi:type="dcterms:W3CDTF">2022-03-16T00:23:22Z</dcterms:created>
  <dcterms:modified xsi:type="dcterms:W3CDTF">2022-10-20T08:05:04Z</dcterms:modified>
</cp:coreProperties>
</file>